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9180" windowHeight="6910"/>
  </bookViews>
  <sheets>
    <sheet name="BASE BID" sheetId="11" r:id="rId1"/>
    <sheet name="SUMMARY" sheetId="12" r:id="rId2"/>
  </sheets>
  <definedNames>
    <definedName name="_xlnm._FilterDatabase" localSheetId="0" hidden="1">'BASE BID'!$F$18:$F$85</definedName>
    <definedName name="_xlnm.Print_Area" localSheetId="1">SUMMARY!$A$1:$O$30</definedName>
    <definedName name="_xlnm.Print_Titles" localSheetId="0">'BASE BID'!$1:$7</definedName>
    <definedName name="_xlnm.Print_Titles" localSheetId="1">SUMMARY!$1:$7</definedName>
  </definedNames>
  <calcPr calcId="162913"/>
</workbook>
</file>

<file path=xl/calcChain.xml><?xml version="1.0" encoding="utf-8"?>
<calcChain xmlns="http://schemas.openxmlformats.org/spreadsheetml/2006/main">
  <c r="F77" i="11" l="1"/>
  <c r="M77" i="11" s="1"/>
  <c r="A77" i="11"/>
  <c r="F76" i="11"/>
  <c r="I76" i="11" s="1"/>
  <c r="K76" i="11" s="1"/>
  <c r="F73" i="11"/>
  <c r="I73" i="11" s="1"/>
  <c r="K73" i="11" s="1"/>
  <c r="F71" i="11"/>
  <c r="I71" i="11" s="1"/>
  <c r="K71" i="11" s="1"/>
  <c r="I77" i="11" l="1"/>
  <c r="K77" i="11" s="1"/>
  <c r="N77" i="11" s="1"/>
  <c r="M76" i="11"/>
  <c r="N76" i="11" s="1"/>
  <c r="M73" i="11"/>
  <c r="N73" i="11" s="1"/>
  <c r="M71" i="11"/>
  <c r="N71" i="11" s="1"/>
  <c r="F30" i="11" l="1"/>
  <c r="M30" i="11" s="1"/>
  <c r="F29" i="11"/>
  <c r="M29" i="11" s="1"/>
  <c r="F28" i="11"/>
  <c r="M28" i="11" s="1"/>
  <c r="F27" i="11"/>
  <c r="M27" i="11" s="1"/>
  <c r="F26" i="11"/>
  <c r="M26" i="11" s="1"/>
  <c r="F25" i="11"/>
  <c r="M25" i="11" s="1"/>
  <c r="F24" i="11"/>
  <c r="M24" i="11" s="1"/>
  <c r="F23" i="11"/>
  <c r="M23" i="11" s="1"/>
  <c r="F22" i="11"/>
  <c r="M22" i="11" s="1"/>
  <c r="F21" i="11"/>
  <c r="I21" i="11" s="1"/>
  <c r="K21" i="11" s="1"/>
  <c r="F43" i="11"/>
  <c r="I43" i="11" s="1"/>
  <c r="K43" i="11" s="1"/>
  <c r="F42" i="11"/>
  <c r="M42" i="11" s="1"/>
  <c r="F41" i="11"/>
  <c r="M41" i="11" s="1"/>
  <c r="F40" i="11"/>
  <c r="I40" i="11" s="1"/>
  <c r="K40" i="11" s="1"/>
  <c r="F39" i="11"/>
  <c r="M39" i="11" s="1"/>
  <c r="F75" i="11"/>
  <c r="I75" i="11" s="1"/>
  <c r="K75" i="11" s="1"/>
  <c r="I30" i="11" l="1"/>
  <c r="K30" i="11" s="1"/>
  <c r="N30" i="11" s="1"/>
  <c r="I22" i="11"/>
  <c r="K22" i="11" s="1"/>
  <c r="N22" i="11" s="1"/>
  <c r="I27" i="11"/>
  <c r="K27" i="11" s="1"/>
  <c r="N27" i="11" s="1"/>
  <c r="I24" i="11"/>
  <c r="K24" i="11" s="1"/>
  <c r="N24" i="11" s="1"/>
  <c r="I25" i="11"/>
  <c r="K25" i="11" s="1"/>
  <c r="N25" i="11" s="1"/>
  <c r="I29" i="11"/>
  <c r="K29" i="11" s="1"/>
  <c r="N29" i="11" s="1"/>
  <c r="I23" i="11"/>
  <c r="K23" i="11" s="1"/>
  <c r="N23" i="11" s="1"/>
  <c r="I28" i="11"/>
  <c r="K28" i="11" s="1"/>
  <c r="N28" i="11" s="1"/>
  <c r="I26" i="11"/>
  <c r="K26" i="11" s="1"/>
  <c r="N26" i="11" s="1"/>
  <c r="M21" i="11"/>
  <c r="N21" i="11" s="1"/>
  <c r="I42" i="11"/>
  <c r="K42" i="11" s="1"/>
  <c r="N42" i="11" s="1"/>
  <c r="I39" i="11"/>
  <c r="K39" i="11" s="1"/>
  <c r="N39" i="11" s="1"/>
  <c r="M43" i="11"/>
  <c r="N43" i="11" s="1"/>
  <c r="M40" i="11"/>
  <c r="N40" i="11" s="1"/>
  <c r="I41" i="11"/>
  <c r="K41" i="11" s="1"/>
  <c r="N41" i="11" s="1"/>
  <c r="M75" i="11"/>
  <c r="N75" i="11" s="1"/>
  <c r="A17" i="11"/>
  <c r="A18" i="11"/>
  <c r="A19" i="11"/>
  <c r="A20" i="11"/>
  <c r="A35" i="11"/>
  <c r="A36" i="11"/>
  <c r="A37" i="11"/>
  <c r="A44" i="11"/>
  <c r="A45" i="11"/>
  <c r="A50" i="11"/>
  <c r="A51" i="11"/>
  <c r="A53" i="11"/>
  <c r="A54" i="11"/>
  <c r="A56" i="11"/>
  <c r="A57" i="11"/>
  <c r="A59" i="11"/>
  <c r="A60" i="11"/>
  <c r="A65" i="11"/>
  <c r="A66" i="11"/>
  <c r="A68" i="11"/>
  <c r="A69" i="11"/>
  <c r="A84" i="11"/>
  <c r="F72" i="11"/>
  <c r="F83" i="11"/>
  <c r="M83" i="11" s="1"/>
  <c r="F81" i="11"/>
  <c r="I81" i="11" s="1"/>
  <c r="K81" i="11" s="1"/>
  <c r="F80" i="11"/>
  <c r="F64" i="11"/>
  <c r="M64" i="11" s="1"/>
  <c r="F61" i="11"/>
  <c r="I61" i="11" s="1"/>
  <c r="K61" i="11" s="1"/>
  <c r="F58" i="11"/>
  <c r="M58" i="11" s="1"/>
  <c r="F55" i="11"/>
  <c r="I55" i="11" s="1"/>
  <c r="K55" i="11" s="1"/>
  <c r="F49" i="11"/>
  <c r="M49" i="11" s="1"/>
  <c r="F48" i="11"/>
  <c r="M48" i="11" s="1"/>
  <c r="F47" i="11"/>
  <c r="M47" i="11" s="1"/>
  <c r="F46" i="11"/>
  <c r="I46" i="11" s="1"/>
  <c r="K46" i="11" s="1"/>
  <c r="F38" i="11"/>
  <c r="M38" i="11" s="1"/>
  <c r="F34" i="11"/>
  <c r="M34" i="11" s="1"/>
  <c r="F33" i="11"/>
  <c r="M33" i="11" s="1"/>
  <c r="I80" i="11" l="1"/>
  <c r="K80" i="11" s="1"/>
  <c r="I72" i="11"/>
  <c r="K72" i="11" s="1"/>
  <c r="F70" i="11"/>
  <c r="M70" i="11" s="1"/>
  <c r="M72" i="11"/>
  <c r="I83" i="11"/>
  <c r="K83" i="11" s="1"/>
  <c r="N83" i="11" s="1"/>
  <c r="M81" i="11"/>
  <c r="N81" i="11" s="1"/>
  <c r="M80" i="11"/>
  <c r="F74" i="11"/>
  <c r="M61" i="11"/>
  <c r="N61" i="11" s="1"/>
  <c r="I64" i="11"/>
  <c r="K64" i="11" s="1"/>
  <c r="N64" i="11" s="1"/>
  <c r="I58" i="11"/>
  <c r="K58" i="11" s="1"/>
  <c r="N58" i="11" s="1"/>
  <c r="M55" i="11"/>
  <c r="N55" i="11" s="1"/>
  <c r="M46" i="11"/>
  <c r="N46" i="11" s="1"/>
  <c r="I49" i="11"/>
  <c r="K49" i="11" s="1"/>
  <c r="N49" i="11" s="1"/>
  <c r="I48" i="11"/>
  <c r="K48" i="11" s="1"/>
  <c r="N48" i="11" s="1"/>
  <c r="I47" i="11"/>
  <c r="K47" i="11" s="1"/>
  <c r="N47" i="11" s="1"/>
  <c r="I38" i="11"/>
  <c r="K38" i="11" s="1"/>
  <c r="N38" i="11" s="1"/>
  <c r="I33" i="11"/>
  <c r="K33" i="11" s="1"/>
  <c r="N33" i="11" s="1"/>
  <c r="I34" i="11"/>
  <c r="K34" i="11" s="1"/>
  <c r="N34" i="11" s="1"/>
  <c r="F85" i="11"/>
  <c r="F52" i="11"/>
  <c r="F16" i="11"/>
  <c r="F15" i="11"/>
  <c r="F14" i="11"/>
  <c r="F13" i="11"/>
  <c r="F12" i="11"/>
  <c r="F11" i="11"/>
  <c r="I70" i="11" l="1"/>
  <c r="K70" i="11" s="1"/>
  <c r="N70" i="11" s="1"/>
  <c r="N72" i="11"/>
  <c r="M74" i="11"/>
  <c r="I74" i="11"/>
  <c r="K74" i="11" s="1"/>
  <c r="N80" i="11"/>
  <c r="F67" i="11"/>
  <c r="N74" i="11" l="1"/>
  <c r="M52" i="11" l="1"/>
  <c r="M16" i="11"/>
  <c r="I67" i="11"/>
  <c r="K67" i="11" s="1"/>
  <c r="I52" i="11" l="1"/>
  <c r="K52" i="11" s="1"/>
  <c r="N52" i="11" s="1"/>
  <c r="I16" i="11"/>
  <c r="K16" i="11" s="1"/>
  <c r="N16" i="11" s="1"/>
  <c r="M67" i="11"/>
  <c r="N67" i="11" s="1"/>
  <c r="A86" i="11" l="1"/>
  <c r="I85" i="11" l="1"/>
  <c r="K85" i="11" s="1"/>
  <c r="M85" i="11"/>
  <c r="D4" i="12"/>
  <c r="N9" i="12" l="1"/>
  <c r="M9" i="12"/>
  <c r="N85" i="11"/>
  <c r="O18" i="11" s="1"/>
  <c r="B18" i="11"/>
  <c r="D5" i="12"/>
  <c r="O9" i="12" l="1"/>
  <c r="D2" i="12"/>
  <c r="D3" i="12"/>
  <c r="B9" i="12"/>
  <c r="A9" i="12"/>
  <c r="D1" i="12" l="1"/>
  <c r="B8" i="11"/>
  <c r="B8" i="12"/>
  <c r="A8" i="12" l="1"/>
  <c r="A8" i="11" l="1"/>
  <c r="A10" i="11" l="1"/>
  <c r="F10" i="11"/>
  <c r="M10" i="11" s="1"/>
  <c r="A11" i="11" l="1"/>
  <c r="M15" i="11"/>
  <c r="I15" i="11"/>
  <c r="K15" i="11" s="1"/>
  <c r="M11" i="11"/>
  <c r="I11" i="11"/>
  <c r="K11" i="11" s="1"/>
  <c r="I10" i="11"/>
  <c r="N11" i="11" l="1"/>
  <c r="N15" i="11"/>
  <c r="K10" i="11"/>
  <c r="A12" i="11"/>
  <c r="I13" i="11"/>
  <c r="K13" i="11" s="1"/>
  <c r="M13" i="11"/>
  <c r="M12" i="11"/>
  <c r="I12" i="11"/>
  <c r="K12" i="11" s="1"/>
  <c r="I14" i="11"/>
  <c r="K14" i="11" s="1"/>
  <c r="M14" i="11"/>
  <c r="M87" i="11" l="1"/>
  <c r="K87" i="11"/>
  <c r="I87" i="11"/>
  <c r="N8" i="12"/>
  <c r="M8" i="12"/>
  <c r="M10" i="12" s="1"/>
  <c r="M13" i="12" s="1"/>
  <c r="O13" i="12" s="1"/>
  <c r="N10" i="11"/>
  <c r="N12" i="11"/>
  <c r="N13" i="11"/>
  <c r="N14" i="11"/>
  <c r="A13" i="11"/>
  <c r="O8" i="11" l="1"/>
  <c r="O87" i="11" s="1"/>
  <c r="N87" i="11"/>
  <c r="A14" i="11"/>
  <c r="A15" i="11" l="1"/>
  <c r="A16" i="11" s="1"/>
  <c r="O8" i="12"/>
  <c r="O10" i="12" s="1"/>
  <c r="N10" i="12"/>
  <c r="A21" i="11" l="1"/>
  <c r="A22" i="11" s="1"/>
  <c r="A23" i="11" s="1"/>
  <c r="A24" i="11" s="1"/>
  <c r="A25" i="11" s="1"/>
  <c r="A26" i="11" s="1"/>
  <c r="A27" i="11" s="1"/>
  <c r="N12" i="12"/>
  <c r="O12" i="12" s="1"/>
  <c r="N11" i="12"/>
  <c r="O11" i="12" s="1"/>
  <c r="A28" i="11" l="1"/>
  <c r="A29" i="11" s="1"/>
  <c r="A30" i="11" s="1"/>
  <c r="O14" i="12"/>
  <c r="O15" i="12" s="1"/>
  <c r="A33" i="11" l="1"/>
  <c r="A34" i="11" s="1"/>
  <c r="A38" i="11" s="1"/>
  <c r="A39" i="11" l="1"/>
  <c r="A40" i="11" l="1"/>
  <c r="A41" i="11" s="1"/>
  <c r="A42" i="11" s="1"/>
  <c r="A43" i="11" s="1"/>
  <c r="A46" i="11" l="1"/>
  <c r="A47" i="11" s="1"/>
  <c r="A48" i="11" s="1"/>
  <c r="A49" i="11" s="1"/>
  <c r="A52" i="11" s="1"/>
  <c r="A55" i="11" s="1"/>
  <c r="A58" i="11" s="1"/>
  <c r="A61" i="11" s="1"/>
  <c r="A64" i="11" s="1"/>
  <c r="A67" i="11" s="1"/>
  <c r="A70" i="11" s="1"/>
  <c r="A71" i="11" s="1"/>
  <c r="A72" i="11" l="1"/>
  <c r="A73" i="11" s="1"/>
  <c r="A74" i="11" l="1"/>
  <c r="A75" i="11" s="1"/>
  <c r="A80" i="11" l="1"/>
  <c r="A81" i="11" s="1"/>
  <c r="A83" i="11" s="1"/>
  <c r="A85" i="11" s="1"/>
  <c r="A76" i="11"/>
</calcChain>
</file>

<file path=xl/sharedStrings.xml><?xml version="1.0" encoding="utf-8"?>
<sst xmlns="http://schemas.openxmlformats.org/spreadsheetml/2006/main" count="272" uniqueCount="164">
  <si>
    <t>DESCRIPTION</t>
  </si>
  <si>
    <t>ITEM #</t>
  </si>
  <si>
    <t>Exclusions</t>
  </si>
  <si>
    <t>SUB TOTAL</t>
  </si>
  <si>
    <t>TOTAL BASE BID</t>
  </si>
  <si>
    <t>Note</t>
  </si>
  <si>
    <t>Legend</t>
  </si>
  <si>
    <t>The drawings are scaled as per the mentioned scale on the provided drawings.</t>
  </si>
  <si>
    <t>F.C = Waste or diff. factor</t>
  </si>
  <si>
    <t>BARE QTY.</t>
  </si>
  <si>
    <t>TRADE COST</t>
  </si>
  <si>
    <t>LBR. HR. = Labor Hours</t>
  </si>
  <si>
    <t>DIV. = Division</t>
  </si>
  <si>
    <t>01 00</t>
  </si>
  <si>
    <t>GENERAL REQUIREMENTS</t>
  </si>
  <si>
    <t>Union Wages.</t>
  </si>
  <si>
    <t>Security fee (if any).</t>
  </si>
  <si>
    <t>Building Charges (if any).</t>
  </si>
  <si>
    <t>Any work not mentioned above.</t>
  </si>
  <si>
    <t>The prices used above are standard prices unless otherwise noted.</t>
  </si>
  <si>
    <t>PROJECT LOCATION :</t>
  </si>
  <si>
    <t>DATE SUBMITTED :</t>
  </si>
  <si>
    <t>02 00</t>
  </si>
  <si>
    <t>SITE CONDITIONS</t>
  </si>
  <si>
    <t>03 00</t>
  </si>
  <si>
    <t>CONCRETE</t>
  </si>
  <si>
    <t>04 00</t>
  </si>
  <si>
    <t>MASONRY</t>
  </si>
  <si>
    <t>05 00</t>
  </si>
  <si>
    <t>METAL</t>
  </si>
  <si>
    <t>06 00</t>
  </si>
  <si>
    <t>WOOD, PLASTICS &amp; COMPOSITES</t>
  </si>
  <si>
    <t>07 00</t>
  </si>
  <si>
    <t>WATERPROOFING</t>
  </si>
  <si>
    <t>08 00</t>
  </si>
  <si>
    <t>OPENNINGS</t>
  </si>
  <si>
    <t>09 00</t>
  </si>
  <si>
    <t>FINISHES</t>
  </si>
  <si>
    <t>10 00</t>
  </si>
  <si>
    <t>SPECIALITES</t>
  </si>
  <si>
    <t>11 00</t>
  </si>
  <si>
    <t>EQUIPMENT</t>
  </si>
  <si>
    <t>12 00</t>
  </si>
  <si>
    <t>FURNISHINGS</t>
  </si>
  <si>
    <t>13 00</t>
  </si>
  <si>
    <t>SPECIAL CONSTRUCTION</t>
  </si>
  <si>
    <t>14 00</t>
  </si>
  <si>
    <t>CONVEYING EQUIPMENTS</t>
  </si>
  <si>
    <t>21 00</t>
  </si>
  <si>
    <t>FIRE SUPPRESSION</t>
  </si>
  <si>
    <t>22 00</t>
  </si>
  <si>
    <t>PLUMBING</t>
  </si>
  <si>
    <t>23 00</t>
  </si>
  <si>
    <t>HVAC</t>
  </si>
  <si>
    <t>25 00</t>
  </si>
  <si>
    <t>INTEGRATED AUTOMATION</t>
  </si>
  <si>
    <t>26 00</t>
  </si>
  <si>
    <t>ELECTRICAL</t>
  </si>
  <si>
    <t>27 00</t>
  </si>
  <si>
    <t>COMMUNICATIONS</t>
  </si>
  <si>
    <t>28 00</t>
  </si>
  <si>
    <t>ELECTRONIC SAFETY AND SECURITY</t>
  </si>
  <si>
    <t>31 00</t>
  </si>
  <si>
    <t>EARTHWORK</t>
  </si>
  <si>
    <t>32 00</t>
  </si>
  <si>
    <t>EXTERIOR IMPROVEMENT</t>
  </si>
  <si>
    <t>33 00</t>
  </si>
  <si>
    <t>UTILITIES</t>
  </si>
  <si>
    <t>D.O. = Daily Output</t>
  </si>
  <si>
    <t>CSI DIV.</t>
  </si>
  <si>
    <t>REVISION NO.:</t>
  </si>
  <si>
    <t>WASTAGE</t>
  </si>
  <si>
    <t>QTY. WITH WASTAGE</t>
  </si>
  <si>
    <t>UNIT</t>
  </si>
  <si>
    <t>UNIT LABOR HOURS</t>
  </si>
  <si>
    <t>TOTAL LABOR HOURS</t>
  </si>
  <si>
    <t>PER HOUR LABOR RATE</t>
  </si>
  <si>
    <t>TOTAL LABOR COST</t>
  </si>
  <si>
    <t>UNIT MATERIAL COST</t>
  </si>
  <si>
    <t>TOTAL MATERIAL COST</t>
  </si>
  <si>
    <t>ITEM COST</t>
  </si>
  <si>
    <t>SCOPE :</t>
  </si>
  <si>
    <t>LBS = pounds</t>
  </si>
  <si>
    <t>LS = lump sum</t>
  </si>
  <si>
    <t>LOC = location</t>
  </si>
  <si>
    <t>SY = square yard</t>
  </si>
  <si>
    <t>EA = each</t>
  </si>
  <si>
    <t>M = months</t>
  </si>
  <si>
    <t>LS</t>
  </si>
  <si>
    <t>EA</t>
  </si>
  <si>
    <t>00</t>
  </si>
  <si>
    <t>BOND FEE</t>
  </si>
  <si>
    <t>PROJECT TYPE:</t>
  </si>
  <si>
    <t>Plan Design &amp; Permitting</t>
  </si>
  <si>
    <t>Utilities</t>
  </si>
  <si>
    <t>Equipment &amp; Tools</t>
  </si>
  <si>
    <t>Signage &amp; Promotion</t>
  </si>
  <si>
    <t>Cleaning &amp; Final</t>
  </si>
  <si>
    <t>Bonds, Insurance, Legal</t>
  </si>
  <si>
    <t>Project Management &amp; Supervision</t>
  </si>
  <si>
    <t>LIGHTING FIXTURES</t>
  </si>
  <si>
    <t>RECEPTACLES</t>
  </si>
  <si>
    <t>SWITCHES</t>
  </si>
  <si>
    <t>PANELS</t>
  </si>
  <si>
    <t>MATERIAL TAX</t>
  </si>
  <si>
    <t>POWER ITEMS</t>
  </si>
  <si>
    <t>WIRING &amp; CONDUIT FOR POWER ITEMS</t>
  </si>
  <si>
    <t>OVERHEAD &amp; PROFIT / INFLATION (Material)</t>
  </si>
  <si>
    <t>OVERHEAD &amp; PROFIT (Labor)</t>
  </si>
  <si>
    <t>Private</t>
  </si>
  <si>
    <t>SM = square meter</t>
  </si>
  <si>
    <t>M = meter</t>
  </si>
  <si>
    <t>CM = cubic meter</t>
  </si>
  <si>
    <t>Electrical</t>
  </si>
  <si>
    <r>
      <t xml:space="preserve">(19 mm Dia.) Conduit
</t>
    </r>
    <r>
      <rPr>
        <b/>
        <sz val="12"/>
        <color rgb="FFFF0000"/>
        <rFont val="Calibri"/>
        <family val="2"/>
        <scheme val="minor"/>
      </rPr>
      <t>Conduit Material is EMT</t>
    </r>
  </si>
  <si>
    <t>WIRING FOR LIGHTING ITEMS</t>
  </si>
  <si>
    <t>2#14 Fplr Cable For Smoke Detector</t>
  </si>
  <si>
    <t>Rg6 Cable For Tv Outlet</t>
  </si>
  <si>
    <t>LOW VOLTAGE CABLING</t>
  </si>
  <si>
    <t>CONDUIT</t>
  </si>
  <si>
    <t>LF</t>
  </si>
  <si>
    <r>
      <t xml:space="preserve">Allowance for Electrical Items and Installation of Conduit (Hangers, Briddle Rings, J-Hooks) - </t>
    </r>
    <r>
      <rPr>
        <b/>
        <sz val="12"/>
        <rFont val="Calibri"/>
        <family val="2"/>
        <scheme val="minor"/>
      </rPr>
      <t>(3412 SF)</t>
    </r>
  </si>
  <si>
    <t>Duplex Receptacle</t>
  </si>
  <si>
    <r>
      <t xml:space="preserve">220V Receptacle </t>
    </r>
    <r>
      <rPr>
        <b/>
        <sz val="12"/>
        <rFont val="Calibri"/>
        <family val="2"/>
        <scheme val="minor"/>
      </rPr>
      <t>For Washing/Dryer, 15-30R</t>
    </r>
  </si>
  <si>
    <r>
      <t xml:space="preserve">220V Receptacle For </t>
    </r>
    <r>
      <rPr>
        <b/>
        <sz val="12"/>
        <rFont val="Calibri"/>
        <family val="2"/>
        <scheme val="minor"/>
      </rPr>
      <t>Range, 15-60R</t>
    </r>
  </si>
  <si>
    <r>
      <t xml:space="preserve">220V Receptacle For </t>
    </r>
    <r>
      <rPr>
        <b/>
        <sz val="12"/>
        <rFont val="Calibri"/>
        <family val="2"/>
        <scheme val="minor"/>
      </rPr>
      <t>Boiler, 15-30R</t>
    </r>
  </si>
  <si>
    <r>
      <t xml:space="preserve">Duplex Receptacle, </t>
    </r>
    <r>
      <rPr>
        <b/>
        <sz val="12"/>
        <rFont val="Calibri"/>
        <family val="2"/>
        <scheme val="minor"/>
      </rPr>
      <t>Ground Fault Circuit Interrupter, Weather Proof</t>
    </r>
  </si>
  <si>
    <r>
      <t xml:space="preserve">Duplex Receptacle, </t>
    </r>
    <r>
      <rPr>
        <b/>
        <sz val="12"/>
        <rFont val="Calibri"/>
        <family val="2"/>
        <scheme val="minor"/>
      </rPr>
      <t>Ground Fault Circuit Interrupter</t>
    </r>
  </si>
  <si>
    <t>2-Pole Disconnect Switch</t>
  </si>
  <si>
    <t>Single Pole Disconnect Switch</t>
  </si>
  <si>
    <t>ELECTRICAL METER</t>
  </si>
  <si>
    <t>DETECTORS</t>
  </si>
  <si>
    <r>
      <t xml:space="preserve">Smoke Detector </t>
    </r>
    <r>
      <rPr>
        <b/>
        <sz val="12"/>
        <color rgb="FFFF0000"/>
        <rFont val="Calibri"/>
        <family val="2"/>
        <scheme val="minor"/>
      </rPr>
      <t>(Ceiling Mounted)</t>
    </r>
  </si>
  <si>
    <t>LOW VOLTAGE COMMUNICATION OUTLET</t>
  </si>
  <si>
    <t>Wall Mounted Tv Outlet/Jack</t>
  </si>
  <si>
    <t>MISCELLANEOUS</t>
  </si>
  <si>
    <r>
      <t xml:space="preserve">Wall Mounted Junction Box </t>
    </r>
    <r>
      <rPr>
        <b/>
        <sz val="12"/>
        <rFont val="Calibri"/>
        <family val="2"/>
        <scheme val="minor"/>
      </rPr>
      <t xml:space="preserve">For Ev, </t>
    </r>
    <r>
      <rPr>
        <b/>
        <sz val="12"/>
        <color rgb="FFFF0000"/>
        <rFont val="Calibri"/>
        <family val="2"/>
        <scheme val="minor"/>
      </rPr>
      <t>If Need (Location: Garage)</t>
    </r>
  </si>
  <si>
    <t>Linear Lighting Fixture</t>
  </si>
  <si>
    <t>1'X4' Stair Lighting Fixture</t>
  </si>
  <si>
    <t>6" Dia Pendant Light</t>
  </si>
  <si>
    <t>6" Dia Recessed Downlight</t>
  </si>
  <si>
    <t>Ceiling Fan W/Light</t>
  </si>
  <si>
    <t>Vanity Lighting Fixture</t>
  </si>
  <si>
    <t>Wall Mounted Lighting Fixture</t>
  </si>
  <si>
    <t>Ceiling Mounted Lighting Fixture</t>
  </si>
  <si>
    <t>Exterior Wall Sconce Lighting Fixture</t>
  </si>
  <si>
    <t>LIGHTING CONTROLS</t>
  </si>
  <si>
    <t>3-Pole Lighting Control Switch</t>
  </si>
  <si>
    <t>Single Pole Lighting Control Switch</t>
  </si>
  <si>
    <r>
      <t xml:space="preserve">Recessed Light, </t>
    </r>
    <r>
      <rPr>
        <b/>
        <sz val="12"/>
        <rFont val="Calibri"/>
        <family val="2"/>
        <scheme val="minor"/>
      </rPr>
      <t>Vapor Proof</t>
    </r>
  </si>
  <si>
    <r>
      <t xml:space="preserve">400A 2P </t>
    </r>
    <r>
      <rPr>
        <b/>
        <sz val="12"/>
        <rFont val="Calibri"/>
        <family val="2"/>
        <scheme val="minor"/>
      </rPr>
      <t xml:space="preserve">Main </t>
    </r>
    <r>
      <rPr>
        <sz val="12"/>
        <rFont val="Calibri"/>
        <family val="2"/>
        <scheme val="minor"/>
      </rPr>
      <t xml:space="preserve">Disconnect Switch, </t>
    </r>
    <r>
      <rPr>
        <b/>
        <sz val="12"/>
        <color rgb="FFFF0000"/>
        <rFont val="Calibri"/>
        <family val="2"/>
        <scheme val="minor"/>
      </rPr>
      <t>Assumed Rating</t>
    </r>
  </si>
  <si>
    <r>
      <t xml:space="preserve">40A, 2P Non Fused Disconnect Switch </t>
    </r>
    <r>
      <rPr>
        <b/>
        <sz val="12"/>
        <rFont val="Calibri"/>
        <family val="2"/>
        <scheme val="minor"/>
      </rPr>
      <t>For Ahu</t>
    </r>
  </si>
  <si>
    <t>Two-Storey Suite-24 Toye Street, Red Deer, AB</t>
  </si>
  <si>
    <t>200A Electrical Meter Socket</t>
  </si>
  <si>
    <r>
      <t xml:space="preserve">14/2 Nmd Cable For Lighting </t>
    </r>
    <r>
      <rPr>
        <b/>
        <sz val="12"/>
        <rFont val="Calibri"/>
        <family val="2"/>
        <scheme val="minor"/>
      </rPr>
      <t>(Residential Wire)</t>
    </r>
  </si>
  <si>
    <t>12/3 Nmd 90 Cable For Equipment</t>
  </si>
  <si>
    <t>8/3 Nmd 90 Cable For Ev Charger</t>
  </si>
  <si>
    <t>14/2 Nmd 90 Cable For Receptacle</t>
  </si>
  <si>
    <t>8/3 Nmd 90 Cable For Stove</t>
  </si>
  <si>
    <t>10/3 Nmd 90 Cable For Ac/Dryer</t>
  </si>
  <si>
    <t>12/2 Nmd 90 Cable For Kitchen Receptacles</t>
  </si>
  <si>
    <t>Electrical Panel, 120/240v, 1-Phase, 3-Wires, Main Bus: 100A, Main Type: 100A Mcb</t>
  </si>
  <si>
    <t>3#250 kcmil Alu Usei Cable For Main</t>
  </si>
  <si>
    <t>3#3 kcmil Alu Usei Cable For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</si>
</sst>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_);_(@_)"/>
    <numFmt numFmtId="166" formatCode="_(* #,##0.0_);_(* \(#,##0.0\);_(* &quot;-&quot;_);_(@_)"/>
    <numFmt numFmtId="167" formatCode="_(&quot;$&quot;* #,##0_);_(&quot;$&quot;* \(#,##0\);_(&quot;$&quot;* &quot;-&quot;??_);_(@_)"/>
    <numFmt numFmtId="168" formatCode="_(* #,##0.0_);_(* \(#,##0.0\);_(* &quot;-&quot;?_);_(@_)"/>
    <numFmt numFmtId="169" formatCode="0.0%"/>
    <numFmt numFmtId="170" formatCode="0.000"/>
  </numFmts>
  <fonts count="37" x14ac:knownFonts="1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</font>
    <font>
      <sz val="12"/>
      <color indexed="8"/>
      <name val="Calibri"/>
      <family val="2"/>
    </font>
    <font>
      <sz val="12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CBD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42E44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3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2"/>
      </top>
      <bottom style="double">
        <color indexed="62"/>
      </bottom>
      <diagonal/>
    </border>
  </borders>
  <cellStyleXfs count="10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4" fillId="0" borderId="0"/>
    <xf numFmtId="0" fontId="6" fillId="0" borderId="0"/>
    <xf numFmtId="43" fontId="24" fillId="0" borderId="0" applyFont="0" applyFill="0" applyBorder="0" applyAlignment="0" applyProtection="0"/>
    <xf numFmtId="0" fontId="25" fillId="0" borderId="0"/>
    <xf numFmtId="43" fontId="6" fillId="0" borderId="0" applyFont="0" applyFill="0" applyBorder="0" applyAlignment="0" applyProtection="0"/>
    <xf numFmtId="0" fontId="6" fillId="0" borderId="0"/>
    <xf numFmtId="44" fontId="25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44" fontId="3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3" borderId="7" applyNumberFormat="0" applyFont="0" applyAlignment="0" applyProtection="0"/>
    <xf numFmtId="0" fontId="2" fillId="0" borderId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" fillId="0" borderId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0" fillId="20" borderId="8" applyNumberFormat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17" fillId="7" borderId="1" applyNumberFormat="0" applyAlignment="0" applyProtection="0"/>
    <xf numFmtId="0" fontId="20" fillId="20" borderId="8" applyNumberFormat="0" applyAlignment="0" applyProtection="0"/>
    <xf numFmtId="0" fontId="22" fillId="0" borderId="9" applyNumberFormat="0" applyFill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6" fillId="23" borderId="7" applyNumberFormat="0" applyFont="0" applyAlignment="0" applyProtection="0"/>
    <xf numFmtId="0" fontId="17" fillId="7" borderId="1" applyNumberForma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1" fillId="0" borderId="0"/>
  </cellStyleXfs>
  <cellXfs count="133">
    <xf numFmtId="0" fontId="0" fillId="0" borderId="0" xfId="0"/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vertical="top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vertical="top"/>
    </xf>
    <xf numFmtId="164" fontId="26" fillId="0" borderId="0" xfId="0" applyNumberFormat="1" applyFont="1" applyAlignment="1">
      <alignment horizontal="center" vertical="top"/>
    </xf>
    <xf numFmtId="2" fontId="26" fillId="0" borderId="0" xfId="0" applyNumberFormat="1" applyFont="1" applyAlignment="1">
      <alignment horizontal="center" vertical="top" wrapText="1"/>
    </xf>
    <xf numFmtId="2" fontId="26" fillId="0" borderId="0" xfId="0" applyNumberFormat="1" applyFont="1" applyAlignment="1">
      <alignment vertical="top" wrapText="1"/>
    </xf>
    <xf numFmtId="0" fontId="26" fillId="0" borderId="10" xfId="0" applyFont="1" applyBorder="1" applyAlignment="1">
      <alignment horizontal="center" vertical="top"/>
    </xf>
    <xf numFmtId="2" fontId="27" fillId="0" borderId="0" xfId="0" applyNumberFormat="1" applyFont="1" applyAlignment="1">
      <alignment vertical="top"/>
    </xf>
    <xf numFmtId="2" fontId="26" fillId="0" borderId="0" xfId="0" applyNumberFormat="1" applyFont="1" applyAlignment="1">
      <alignment vertical="top"/>
    </xf>
    <xf numFmtId="1" fontId="26" fillId="0" borderId="0" xfId="0" applyNumberFormat="1" applyFont="1" applyAlignment="1">
      <alignment horizontal="left" vertical="top"/>
    </xf>
    <xf numFmtId="0" fontId="26" fillId="0" borderId="16" xfId="0" applyFont="1" applyBorder="1" applyAlignment="1">
      <alignment horizontal="center" vertical="top"/>
    </xf>
    <xf numFmtId="0" fontId="26" fillId="0" borderId="17" xfId="0" applyFont="1" applyBorder="1" applyAlignment="1">
      <alignment horizontal="center" vertical="top"/>
    </xf>
    <xf numFmtId="2" fontId="27" fillId="0" borderId="17" xfId="0" applyNumberFormat="1" applyFont="1" applyBorder="1" applyAlignment="1">
      <alignment horizontal="right" vertical="top"/>
    </xf>
    <xf numFmtId="0" fontId="26" fillId="0" borderId="18" xfId="0" applyFont="1" applyBorder="1" applyAlignment="1">
      <alignment horizontal="center" vertical="top"/>
    </xf>
    <xf numFmtId="2" fontId="26" fillId="0" borderId="0" xfId="0" applyNumberFormat="1" applyFont="1" applyAlignment="1">
      <alignment horizontal="left" vertical="top"/>
    </xf>
    <xf numFmtId="0" fontId="26" fillId="0" borderId="14" xfId="0" applyFont="1" applyBorder="1" applyAlignment="1">
      <alignment horizontal="center" vertical="top"/>
    </xf>
    <xf numFmtId="2" fontId="27" fillId="0" borderId="0" xfId="0" applyNumberFormat="1" applyFont="1" applyAlignment="1">
      <alignment horizontal="right" vertical="top"/>
    </xf>
    <xf numFmtId="0" fontId="26" fillId="0" borderId="0" xfId="0" applyFont="1" applyAlignment="1">
      <alignment vertical="center"/>
    </xf>
    <xf numFmtId="1" fontId="26" fillId="0" borderId="0" xfId="0" applyNumberFormat="1" applyFont="1" applyAlignment="1">
      <alignment vertical="top"/>
    </xf>
    <xf numFmtId="0" fontId="26" fillId="0" borderId="0" xfId="0" applyFont="1" applyAlignment="1">
      <alignment horizontal="left" vertical="top"/>
    </xf>
    <xf numFmtId="2" fontId="26" fillId="0" borderId="19" xfId="0" applyNumberFormat="1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/>
    </xf>
    <xf numFmtId="0" fontId="26" fillId="0" borderId="20" xfId="0" applyFont="1" applyBorder="1" applyAlignment="1">
      <alignment horizontal="center" vertical="top"/>
    </xf>
    <xf numFmtId="0" fontId="26" fillId="0" borderId="21" xfId="0" applyFont="1" applyBorder="1" applyAlignment="1">
      <alignment horizontal="center" vertical="top"/>
    </xf>
    <xf numFmtId="2" fontId="26" fillId="0" borderId="19" xfId="0" applyNumberFormat="1" applyFont="1" applyBorder="1" applyAlignment="1">
      <alignment horizontal="left" vertical="top"/>
    </xf>
    <xf numFmtId="2" fontId="26" fillId="0" borderId="17" xfId="0" applyNumberFormat="1" applyFont="1" applyBorder="1" applyAlignment="1">
      <alignment horizontal="center" vertical="top"/>
    </xf>
    <xf numFmtId="2" fontId="26" fillId="0" borderId="0" xfId="0" applyNumberFormat="1" applyFont="1" applyAlignment="1">
      <alignment horizontal="center" vertical="top"/>
    </xf>
    <xf numFmtId="2" fontId="27" fillId="0" borderId="19" xfId="0" applyNumberFormat="1" applyFont="1" applyBorder="1" applyAlignment="1">
      <alignment horizontal="right" vertical="top"/>
    </xf>
    <xf numFmtId="2" fontId="26" fillId="0" borderId="19" xfId="0" applyNumberFormat="1" applyFont="1" applyBorder="1" applyAlignment="1">
      <alignment horizontal="center" vertical="top"/>
    </xf>
    <xf numFmtId="0" fontId="33" fillId="24" borderId="12" xfId="1" applyFont="1" applyFill="1" applyBorder="1" applyAlignment="1">
      <alignment vertical="top"/>
    </xf>
    <xf numFmtId="1" fontId="26" fillId="0" borderId="13" xfId="38" applyNumberFormat="1" applyFont="1" applyFill="1" applyBorder="1" applyAlignment="1">
      <alignment horizontal="center" vertical="top"/>
    </xf>
    <xf numFmtId="0" fontId="26" fillId="0" borderId="7" xfId="38" applyFont="1" applyFill="1" applyAlignment="1">
      <alignment horizontal="justify" vertical="top" wrapText="1"/>
    </xf>
    <xf numFmtId="166" fontId="31" fillId="0" borderId="11" xfId="38" applyNumberFormat="1" applyFont="1" applyFill="1" applyBorder="1" applyAlignment="1">
      <alignment horizontal="right" vertical="top"/>
    </xf>
    <xf numFmtId="9" fontId="26" fillId="0" borderId="11" xfId="38" applyNumberFormat="1" applyFont="1" applyFill="1" applyBorder="1" applyAlignment="1">
      <alignment horizontal="right" vertical="top"/>
    </xf>
    <xf numFmtId="166" fontId="26" fillId="0" borderId="7" xfId="38" applyNumberFormat="1" applyFont="1" applyFill="1" applyAlignment="1">
      <alignment horizontal="right" vertical="top"/>
    </xf>
    <xf numFmtId="0" fontId="26" fillId="0" borderId="11" xfId="38" applyFont="1" applyFill="1" applyBorder="1" applyAlignment="1">
      <alignment horizontal="center" vertical="top"/>
    </xf>
    <xf numFmtId="165" fontId="26" fillId="0" borderId="7" xfId="38" applyNumberFormat="1" applyFont="1" applyFill="1" applyAlignment="1" applyProtection="1">
      <alignment horizontal="left" vertical="top"/>
    </xf>
    <xf numFmtId="164" fontId="26" fillId="0" borderId="17" xfId="0" applyNumberFormat="1" applyFont="1" applyBorder="1" applyAlignment="1">
      <alignment vertical="top"/>
    </xf>
    <xf numFmtId="164" fontId="26" fillId="0" borderId="0" xfId="0" applyNumberFormat="1" applyFont="1" applyAlignment="1">
      <alignment vertical="top"/>
    </xf>
    <xf numFmtId="42" fontId="33" fillId="24" borderId="12" xfId="1" applyNumberFormat="1" applyFont="1" applyFill="1" applyBorder="1" applyAlignment="1">
      <alignment vertical="top"/>
    </xf>
    <xf numFmtId="42" fontId="30" fillId="24" borderId="25" xfId="1" applyNumberFormat="1" applyFont="1" applyFill="1" applyBorder="1" applyAlignment="1">
      <alignment vertical="top"/>
    </xf>
    <xf numFmtId="165" fontId="26" fillId="0" borderId="27" xfId="38" applyNumberFormat="1" applyFont="1" applyFill="1" applyBorder="1" applyAlignment="1" applyProtection="1">
      <alignment horizontal="left" vertical="top"/>
    </xf>
    <xf numFmtId="165" fontId="26" fillId="0" borderId="15" xfId="38" applyNumberFormat="1" applyFont="1" applyFill="1" applyBorder="1" applyAlignment="1" applyProtection="1">
      <alignment horizontal="left" vertical="top"/>
    </xf>
    <xf numFmtId="1" fontId="26" fillId="0" borderId="28" xfId="38" applyNumberFormat="1" applyFont="1" applyFill="1" applyBorder="1" applyAlignment="1">
      <alignment horizontal="center" vertical="top"/>
    </xf>
    <xf numFmtId="0" fontId="33" fillId="24" borderId="26" xfId="1" applyFont="1" applyFill="1" applyBorder="1" applyAlignment="1">
      <alignment horizontal="center" vertical="top"/>
    </xf>
    <xf numFmtId="1" fontId="26" fillId="0" borderId="30" xfId="38" applyNumberFormat="1" applyFont="1" applyFill="1" applyBorder="1" applyAlignment="1">
      <alignment horizontal="center" vertical="top"/>
    </xf>
    <xf numFmtId="1" fontId="26" fillId="0" borderId="31" xfId="38" applyNumberFormat="1" applyFont="1" applyFill="1" applyBorder="1" applyAlignment="1">
      <alignment horizontal="center" vertical="top"/>
    </xf>
    <xf numFmtId="0" fontId="30" fillId="24" borderId="12" xfId="1" applyFont="1" applyFill="1" applyBorder="1" applyAlignment="1">
      <alignment horizontal="center" vertical="top"/>
    </xf>
    <xf numFmtId="0" fontId="30" fillId="24" borderId="12" xfId="1" applyFont="1" applyFill="1" applyBorder="1" applyAlignment="1">
      <alignment vertical="top"/>
    </xf>
    <xf numFmtId="0" fontId="27" fillId="25" borderId="0" xfId="0" applyFont="1" applyFill="1" applyAlignment="1">
      <alignment vertical="top"/>
    </xf>
    <xf numFmtId="41" fontId="26" fillId="0" borderId="7" xfId="38" applyNumberFormat="1" applyFont="1" applyFill="1" applyAlignment="1">
      <alignment horizontal="right" vertical="top"/>
    </xf>
    <xf numFmtId="49" fontId="26" fillId="0" borderId="19" xfId="0" applyNumberFormat="1" applyFont="1" applyBorder="1" applyAlignment="1">
      <alignment vertical="top"/>
    </xf>
    <xf numFmtId="2" fontId="26" fillId="0" borderId="17" xfId="0" applyNumberFormat="1" applyFont="1" applyBorder="1" applyAlignment="1">
      <alignment horizontal="left" vertical="top"/>
    </xf>
    <xf numFmtId="0" fontId="30" fillId="0" borderId="32" xfId="41" applyFont="1" applyFill="1" applyBorder="1" applyAlignment="1">
      <alignment horizontal="left" vertical="top"/>
    </xf>
    <xf numFmtId="0" fontId="30" fillId="0" borderId="32" xfId="41" applyFont="1" applyFill="1" applyBorder="1" applyAlignment="1">
      <alignment vertical="top"/>
    </xf>
    <xf numFmtId="164" fontId="30" fillId="0" borderId="32" xfId="41" applyNumberFormat="1" applyFont="1" applyFill="1" applyBorder="1" applyAlignment="1" applyProtection="1">
      <alignment horizontal="center" vertical="top"/>
    </xf>
    <xf numFmtId="0" fontId="30" fillId="0" borderId="32" xfId="41" applyFont="1" applyFill="1" applyBorder="1" applyAlignment="1">
      <alignment horizontal="center" vertical="top"/>
    </xf>
    <xf numFmtId="165" fontId="30" fillId="0" borderId="32" xfId="41" applyNumberFormat="1" applyFont="1" applyFill="1" applyBorder="1" applyAlignment="1">
      <alignment horizontal="left" vertical="top"/>
    </xf>
    <xf numFmtId="49" fontId="26" fillId="0" borderId="17" xfId="0" applyNumberFormat="1" applyFont="1" applyBorder="1" applyAlignment="1">
      <alignment vertical="top"/>
    </xf>
    <xf numFmtId="49" fontId="26" fillId="0" borderId="0" xfId="0" applyNumberFormat="1" applyFont="1" applyAlignment="1">
      <alignment vertical="top"/>
    </xf>
    <xf numFmtId="0" fontId="30" fillId="0" borderId="9" xfId="41" applyFont="1" applyFill="1" applyAlignment="1">
      <alignment horizontal="left" vertical="top"/>
    </xf>
    <xf numFmtId="0" fontId="30" fillId="0" borderId="9" xfId="41" applyFont="1" applyFill="1" applyAlignment="1">
      <alignment vertical="top"/>
    </xf>
    <xf numFmtId="164" fontId="30" fillId="0" borderId="9" xfId="41" applyNumberFormat="1" applyFont="1" applyFill="1" applyAlignment="1" applyProtection="1">
      <alignment horizontal="center" vertical="top"/>
    </xf>
    <xf numFmtId="0" fontId="30" fillId="0" borderId="9" xfId="41" applyFont="1" applyFill="1" applyAlignment="1">
      <alignment horizontal="center" vertical="top"/>
    </xf>
    <xf numFmtId="165" fontId="30" fillId="0" borderId="9" xfId="41" applyNumberFormat="1" applyFont="1" applyFill="1" applyAlignment="1">
      <alignment horizontal="left" vertical="top"/>
    </xf>
    <xf numFmtId="9" fontId="30" fillId="0" borderId="9" xfId="41" applyNumberFormat="1" applyFont="1" applyFill="1" applyAlignment="1">
      <alignment horizontal="center" vertical="top"/>
    </xf>
    <xf numFmtId="167" fontId="30" fillId="0" borderId="9" xfId="41" applyNumberFormat="1" applyFont="1" applyFill="1" applyAlignment="1">
      <alignment horizontal="left" vertical="top"/>
    </xf>
    <xf numFmtId="1" fontId="27" fillId="0" borderId="0" xfId="0" applyNumberFormat="1" applyFont="1" applyAlignment="1">
      <alignment vertical="top"/>
    </xf>
    <xf numFmtId="1" fontId="27" fillId="0" borderId="0" xfId="0" applyNumberFormat="1" applyFont="1" applyAlignment="1">
      <alignment horizontal="left" vertical="top"/>
    </xf>
    <xf numFmtId="168" fontId="26" fillId="0" borderId="11" xfId="38" applyNumberFormat="1" applyFont="1" applyFill="1" applyBorder="1" applyAlignment="1">
      <alignment horizontal="center" vertical="top"/>
    </xf>
    <xf numFmtId="44" fontId="26" fillId="0" borderId="11" xfId="57" applyFont="1" applyFill="1" applyBorder="1" applyAlignment="1">
      <alignment horizontal="center" vertical="top"/>
    </xf>
    <xf numFmtId="44" fontId="26" fillId="26" borderId="7" xfId="57" applyFont="1" applyFill="1" applyBorder="1" applyAlignment="1">
      <alignment vertical="top"/>
    </xf>
    <xf numFmtId="0" fontId="26" fillId="26" borderId="11" xfId="38" applyFont="1" applyFill="1" applyBorder="1" applyAlignment="1">
      <alignment horizontal="center" vertical="top"/>
    </xf>
    <xf numFmtId="44" fontId="26" fillId="26" borderId="11" xfId="57" applyFont="1" applyFill="1" applyBorder="1" applyAlignment="1">
      <alignment horizontal="center" vertical="top"/>
    </xf>
    <xf numFmtId="14" fontId="26" fillId="0" borderId="0" xfId="0" applyNumberFormat="1" applyFont="1" applyAlignment="1">
      <alignment horizontal="left" vertical="top"/>
    </xf>
    <xf numFmtId="0" fontId="30" fillId="27" borderId="9" xfId="41" applyNumberFormat="1" applyFont="1" applyFill="1" applyAlignment="1" applyProtection="1">
      <alignment horizontal="center" vertical="top"/>
    </xf>
    <xf numFmtId="49" fontId="26" fillId="0" borderId="0" xfId="0" applyNumberFormat="1" applyFont="1" applyAlignment="1">
      <alignment horizontal="center" vertical="top" wrapText="1"/>
    </xf>
    <xf numFmtId="165" fontId="30" fillId="27" borderId="9" xfId="41" applyNumberFormat="1" applyFont="1" applyFill="1" applyAlignment="1">
      <alignment horizontal="left" vertical="top"/>
    </xf>
    <xf numFmtId="169" fontId="30" fillId="0" borderId="9" xfId="41" applyNumberFormat="1" applyFont="1" applyFill="1" applyAlignment="1">
      <alignment horizontal="center" vertical="top"/>
    </xf>
    <xf numFmtId="1" fontId="26" fillId="0" borderId="10" xfId="38" applyNumberFormat="1" applyFont="1" applyFill="1" applyBorder="1" applyAlignment="1">
      <alignment horizontal="center" vertical="top"/>
    </xf>
    <xf numFmtId="1" fontId="26" fillId="0" borderId="0" xfId="38" applyNumberFormat="1" applyFont="1" applyFill="1" applyBorder="1" applyAlignment="1">
      <alignment horizontal="center" vertical="top"/>
    </xf>
    <xf numFmtId="9" fontId="26" fillId="0" borderId="0" xfId="38" applyNumberFormat="1" applyFont="1" applyFill="1" applyBorder="1" applyAlignment="1">
      <alignment horizontal="right" vertical="top"/>
    </xf>
    <xf numFmtId="0" fontId="26" fillId="0" borderId="0" xfId="38" applyFont="1" applyFill="1" applyBorder="1" applyAlignment="1">
      <alignment horizontal="center" vertical="top"/>
    </xf>
    <xf numFmtId="0" fontId="26" fillId="26" borderId="0" xfId="38" applyFont="1" applyFill="1" applyBorder="1" applyAlignment="1">
      <alignment horizontal="center" vertical="top"/>
    </xf>
    <xf numFmtId="168" fontId="26" fillId="0" borderId="0" xfId="38" applyNumberFormat="1" applyFont="1" applyFill="1" applyBorder="1" applyAlignment="1">
      <alignment horizontal="center" vertical="top"/>
    </xf>
    <xf numFmtId="44" fontId="26" fillId="26" borderId="0" xfId="57" applyFont="1" applyFill="1" applyBorder="1" applyAlignment="1">
      <alignment horizontal="center" vertical="top"/>
    </xf>
    <xf numFmtId="44" fontId="26" fillId="0" borderId="0" xfId="57" applyFont="1" applyFill="1" applyBorder="1" applyAlignment="1">
      <alignment horizontal="center" vertical="top"/>
    </xf>
    <xf numFmtId="44" fontId="26" fillId="26" borderId="0" xfId="57" applyFont="1" applyFill="1" applyBorder="1" applyAlignment="1">
      <alignment vertical="top"/>
    </xf>
    <xf numFmtId="165" fontId="26" fillId="0" borderId="14" xfId="38" applyNumberFormat="1" applyFont="1" applyFill="1" applyBorder="1" applyAlignment="1" applyProtection="1">
      <alignment horizontal="left" vertical="top"/>
    </xf>
    <xf numFmtId="10" fontId="30" fillId="0" borderId="9" xfId="41" applyNumberFormat="1" applyFont="1" applyFill="1" applyAlignment="1">
      <alignment horizontal="center" vertical="top"/>
    </xf>
    <xf numFmtId="0" fontId="26" fillId="28" borderId="7" xfId="38" applyFont="1" applyFill="1" applyAlignment="1">
      <alignment horizontal="justify" vertical="center" wrapText="1"/>
    </xf>
    <xf numFmtId="0" fontId="26" fillId="29" borderId="7" xfId="38" applyFont="1" applyFill="1" applyAlignment="1">
      <alignment horizontal="justify" vertical="top" wrapText="1"/>
    </xf>
    <xf numFmtId="168" fontId="26" fillId="0" borderId="11" xfId="38" applyNumberFormat="1" applyFont="1" applyFill="1" applyBorder="1" applyAlignment="1">
      <alignment horizontal="center" vertical="center"/>
    </xf>
    <xf numFmtId="44" fontId="26" fillId="26" borderId="11" xfId="57" applyFont="1" applyFill="1" applyBorder="1" applyAlignment="1">
      <alignment horizontal="center" vertical="center"/>
    </xf>
    <xf numFmtId="44" fontId="26" fillId="0" borderId="11" xfId="57" applyFont="1" applyFill="1" applyBorder="1" applyAlignment="1">
      <alignment horizontal="center" vertical="center"/>
    </xf>
    <xf numFmtId="44" fontId="26" fillId="26" borderId="7" xfId="57" applyFont="1" applyFill="1" applyBorder="1" applyAlignment="1">
      <alignment vertical="center"/>
    </xf>
    <xf numFmtId="165" fontId="26" fillId="0" borderId="7" xfId="38" applyNumberFormat="1" applyFont="1" applyFill="1" applyAlignment="1" applyProtection="1">
      <alignment horizontal="left" vertical="center"/>
    </xf>
    <xf numFmtId="165" fontId="26" fillId="0" borderId="27" xfId="38" applyNumberFormat="1" applyFont="1" applyFill="1" applyBorder="1" applyAlignment="1" applyProtection="1">
      <alignment horizontal="left" vertical="center"/>
    </xf>
    <xf numFmtId="0" fontId="30" fillId="0" borderId="34" xfId="41" applyFont="1" applyFill="1" applyBorder="1" applyAlignment="1">
      <alignment horizontal="left" vertical="top"/>
    </xf>
    <xf numFmtId="42" fontId="33" fillId="24" borderId="35" xfId="1" applyNumberFormat="1" applyFont="1" applyFill="1" applyBorder="1" applyAlignment="1">
      <alignment vertical="top"/>
    </xf>
    <xf numFmtId="167" fontId="30" fillId="0" borderId="36" xfId="41" applyNumberFormat="1" applyFont="1" applyFill="1" applyBorder="1" applyAlignment="1">
      <alignment horizontal="left" vertical="top"/>
    </xf>
    <xf numFmtId="0" fontId="29" fillId="0" borderId="10" xfId="0" applyFont="1" applyBorder="1" applyAlignment="1">
      <alignment vertical="top"/>
    </xf>
    <xf numFmtId="41" fontId="26" fillId="0" borderId="7" xfId="38" applyNumberFormat="1" applyFont="1" applyFill="1" applyAlignment="1">
      <alignment horizontal="center" vertical="top"/>
    </xf>
    <xf numFmtId="9" fontId="26" fillId="0" borderId="11" xfId="38" applyNumberFormat="1" applyFont="1" applyFill="1" applyBorder="1" applyAlignment="1">
      <alignment horizontal="center" vertical="top"/>
    </xf>
    <xf numFmtId="41" fontId="26" fillId="29" borderId="7" xfId="38" applyNumberFormat="1" applyFont="1" applyFill="1" applyAlignment="1">
      <alignment horizontal="center" vertical="top"/>
    </xf>
    <xf numFmtId="0" fontId="27" fillId="30" borderId="7" xfId="38" applyFont="1" applyFill="1" applyAlignment="1">
      <alignment horizontal="center" vertical="top" wrapText="1"/>
    </xf>
    <xf numFmtId="0" fontId="27" fillId="27" borderId="7" xfId="38" applyFont="1" applyFill="1" applyAlignment="1">
      <alignment horizontal="justify" vertical="top" wrapText="1"/>
    </xf>
    <xf numFmtId="0" fontId="32" fillId="31" borderId="22" xfId="6" applyFont="1" applyFill="1" applyBorder="1" applyAlignment="1" applyProtection="1">
      <alignment horizontal="center" vertical="top" wrapText="1"/>
    </xf>
    <xf numFmtId="0" fontId="32" fillId="31" borderId="29" xfId="6" applyFont="1" applyFill="1" applyBorder="1" applyAlignment="1" applyProtection="1">
      <alignment horizontal="center" vertical="top" wrapText="1"/>
    </xf>
    <xf numFmtId="2" fontId="32" fillId="31" borderId="23" xfId="6" applyNumberFormat="1" applyFont="1" applyFill="1" applyBorder="1" applyAlignment="1" applyProtection="1">
      <alignment horizontal="center" vertical="top" wrapText="1"/>
    </xf>
    <xf numFmtId="0" fontId="32" fillId="31" borderId="23" xfId="6" applyFont="1" applyFill="1" applyBorder="1" applyAlignment="1" applyProtection="1">
      <alignment horizontal="center" vertical="top" wrapText="1"/>
    </xf>
    <xf numFmtId="44" fontId="32" fillId="31" borderId="23" xfId="6" applyNumberFormat="1" applyFont="1" applyFill="1" applyBorder="1" applyAlignment="1" applyProtection="1">
      <alignment horizontal="center" vertical="top" wrapText="1"/>
    </xf>
    <xf numFmtId="2" fontId="32" fillId="31" borderId="33" xfId="6" applyNumberFormat="1" applyFont="1" applyFill="1" applyBorder="1" applyAlignment="1" applyProtection="1">
      <alignment horizontal="center" vertical="top" wrapText="1"/>
    </xf>
    <xf numFmtId="0" fontId="32" fillId="31" borderId="24" xfId="6" applyFont="1" applyFill="1" applyBorder="1" applyAlignment="1" applyProtection="1">
      <alignment horizontal="center" vertical="top" wrapText="1"/>
    </xf>
    <xf numFmtId="0" fontId="36" fillId="0" borderId="7" xfId="38" applyFont="1" applyFill="1" applyAlignment="1">
      <alignment horizontal="justify" vertical="top" wrapText="1"/>
    </xf>
    <xf numFmtId="0" fontId="26" fillId="0" borderId="0" xfId="38" applyFont="1" applyFill="1" applyBorder="1" applyAlignment="1">
      <alignment horizontal="justify" vertical="top" wrapText="1"/>
    </xf>
    <xf numFmtId="41" fontId="26" fillId="0" borderId="0" xfId="38" applyNumberFormat="1" applyFont="1" applyFill="1" applyBorder="1" applyAlignment="1">
      <alignment horizontal="center" vertical="top"/>
    </xf>
    <xf numFmtId="9" fontId="26" fillId="0" borderId="0" xfId="38" applyNumberFormat="1" applyFont="1" applyFill="1" applyBorder="1" applyAlignment="1">
      <alignment horizontal="center" vertical="top"/>
    </xf>
    <xf numFmtId="44" fontId="26" fillId="26" borderId="0" xfId="57" applyFont="1" applyFill="1" applyBorder="1" applyAlignment="1">
      <alignment vertical="center"/>
    </xf>
    <xf numFmtId="168" fontId="26" fillId="0" borderId="0" xfId="38" applyNumberFormat="1" applyFont="1" applyFill="1" applyBorder="1" applyAlignment="1">
      <alignment horizontal="center" vertical="center"/>
    </xf>
    <xf numFmtId="44" fontId="26" fillId="26" borderId="0" xfId="57" applyFont="1" applyFill="1" applyBorder="1" applyAlignment="1">
      <alignment horizontal="center" vertical="center"/>
    </xf>
    <xf numFmtId="44" fontId="26" fillId="0" borderId="0" xfId="57" applyFont="1" applyFill="1" applyBorder="1" applyAlignment="1">
      <alignment horizontal="center" vertical="center"/>
    </xf>
    <xf numFmtId="165" fontId="26" fillId="0" borderId="0" xfId="38" applyNumberFormat="1" applyFont="1" applyFill="1" applyBorder="1" applyAlignment="1" applyProtection="1">
      <alignment horizontal="left" vertical="center"/>
    </xf>
    <xf numFmtId="0" fontId="29" fillId="0" borderId="0" xfId="0" applyFont="1" applyBorder="1" applyAlignment="1">
      <alignment vertical="top"/>
    </xf>
    <xf numFmtId="170" fontId="26" fillId="26" borderId="11" xfId="38" applyNumberFormat="1" applyFont="1" applyFill="1" applyBorder="1" applyAlignment="1">
      <alignment horizontal="center" vertical="top"/>
    </xf>
    <xf numFmtId="170" fontId="26" fillId="26" borderId="7" xfId="57" applyNumberFormat="1" applyFont="1" applyFill="1" applyBorder="1" applyAlignment="1">
      <alignment horizontal="center" vertical="center"/>
    </xf>
    <xf numFmtId="170" fontId="26" fillId="26" borderId="0" xfId="57" applyNumberFormat="1" applyFont="1" applyFill="1" applyBorder="1" applyAlignment="1">
      <alignment horizontal="center" vertical="center"/>
    </xf>
    <xf numFmtId="170" fontId="26" fillId="26" borderId="11" xfId="57" applyNumberFormat="1" applyFont="1" applyFill="1" applyBorder="1" applyAlignment="1">
      <alignment horizontal="center" vertical="center"/>
    </xf>
    <xf numFmtId="170" fontId="26" fillId="32" borderId="7" xfId="57" applyNumberFormat="1" applyFont="1" applyFill="1" applyBorder="1" applyAlignment="1">
      <alignment horizontal="center" vertical="center"/>
    </xf>
    <xf numFmtId="44" fontId="26" fillId="32" borderId="7" xfId="57" applyFont="1" applyFill="1" applyBorder="1" applyAlignment="1">
      <alignment vertical="center"/>
    </xf>
    <xf numFmtId="44" fontId="26" fillId="32" borderId="7" xfId="57" applyFont="1" applyFill="1" applyBorder="1" applyAlignment="1">
      <alignment vertical="top"/>
    </xf>
  </cellXfs>
  <cellStyles count="10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6"/>
    <cellStyle name="Comma 2 2" xfId="48"/>
    <cellStyle name="Currency" xfId="57" builtinId="4"/>
    <cellStyle name="Currency 2" xfId="50"/>
    <cellStyle name="Currency 3" xfId="81"/>
    <cellStyle name="Currency 4" xfId="84"/>
    <cellStyle name="Currency 5" xfId="68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Input 2" xfId="90"/>
    <cellStyle name="Input 3" xfId="97"/>
    <cellStyle name="Linked Cell" xfId="35" builtinId="24" customBuiltin="1"/>
    <cellStyle name="Neutral" xfId="36" builtinId="28" customBuiltin="1"/>
    <cellStyle name="Normal" xfId="0" builtinId="0"/>
    <cellStyle name="Normal 10" xfId="75"/>
    <cellStyle name="Normal 11" xfId="101"/>
    <cellStyle name="Normal 2" xfId="44"/>
    <cellStyle name="Normal 2 2" xfId="47"/>
    <cellStyle name="Normal 2 3" xfId="45"/>
    <cellStyle name="Normal 2 3 2" xfId="52"/>
    <cellStyle name="Normal 3" xfId="37"/>
    <cellStyle name="Normal 4" xfId="43"/>
    <cellStyle name="Normal 4 2" xfId="53"/>
    <cellStyle name="Normal 4 2 2" xfId="56"/>
    <cellStyle name="Normal 4 2 2 2" xfId="65"/>
    <cellStyle name="Normal 4 2 3" xfId="61"/>
    <cellStyle name="Normal 4 3" xfId="51"/>
    <cellStyle name="Normal 4 3 2" xfId="55"/>
    <cellStyle name="Normal 4 3 2 2" xfId="64"/>
    <cellStyle name="Normal 4 3 3" xfId="60"/>
    <cellStyle name="Normal 4 4" xfId="54"/>
    <cellStyle name="Normal 4 4 2" xfId="63"/>
    <cellStyle name="Normal 4 5" xfId="59"/>
    <cellStyle name="Normal 5" xfId="49"/>
    <cellStyle name="Normal 6" xfId="58"/>
    <cellStyle name="Normal 7" xfId="62"/>
    <cellStyle name="Normal 7 2" xfId="66"/>
    <cellStyle name="Normal 8" xfId="67"/>
    <cellStyle name="Normal 9" xfId="71"/>
    <cellStyle name="Note" xfId="38" builtinId="10" customBuiltin="1"/>
    <cellStyle name="Note 10 2" xfId="77"/>
    <cellStyle name="Note 10 2 10 2 2 4 2 2 2 2 2 2 2 2 2 2" xfId="98"/>
    <cellStyle name="Note 10 2 10 2 2 4 2 2 2 2 2 2 2 2 2 2 2 2 2 2 2 3 2" xfId="100"/>
    <cellStyle name="Note 10 2 11 3 3" xfId="96"/>
    <cellStyle name="Note 10 2 2" xfId="88"/>
    <cellStyle name="Note 17 2" xfId="78"/>
    <cellStyle name="Note 2" xfId="70"/>
    <cellStyle name="Note 2 134" xfId="99"/>
    <cellStyle name="Note 2 2" xfId="87"/>
    <cellStyle name="Note 2 24" xfId="76"/>
    <cellStyle name="Note 2 3" xfId="94"/>
    <cellStyle name="Note 2 6 2 2" xfId="80"/>
    <cellStyle name="Note 24" xfId="74"/>
    <cellStyle name="Note 25" xfId="73"/>
    <cellStyle name="Note 28 2" xfId="72"/>
    <cellStyle name="Note 3" xfId="86"/>
    <cellStyle name="Note 33" xfId="79"/>
    <cellStyle name="Note 4" xfId="93"/>
    <cellStyle name="Output" xfId="39" builtinId="21" customBuiltin="1"/>
    <cellStyle name="Output 2" xfId="83"/>
    <cellStyle name="Output 2 2" xfId="91"/>
    <cellStyle name="Output 2 2 2" xfId="95"/>
    <cellStyle name="Output 3" xfId="89"/>
    <cellStyle name="Percent 2" xfId="82"/>
    <cellStyle name="Percent 3" xfId="85"/>
    <cellStyle name="Percent 4" xfId="69"/>
    <cellStyle name="Title" xfId="40" builtinId="15" customBuiltin="1"/>
    <cellStyle name="Total" xfId="41" builtinId="25" customBuiltin="1"/>
    <cellStyle name="Total 2" xfId="92"/>
    <cellStyle name="Warning Text" xfId="42" builtinId="11" customBuiltin="1"/>
  </cellStyles>
  <dxfs count="0"/>
  <tableStyles count="0" defaultTableStyle="TableStyleMedium9" defaultPivotStyle="PivotStyleLight16"/>
  <colors>
    <mruColors>
      <color rgb="FF042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0</xdr:rowOff>
    </xdr:from>
    <xdr:to>
      <xdr:col>1</xdr:col>
      <xdr:colOff>313268</xdr:colOff>
      <xdr:row>6</xdr:row>
      <xdr:rowOff>127000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93DEFAA-DA11-9B40-2A79-C80EFF32A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0"/>
          <a:ext cx="3333751" cy="1333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1691822</xdr:colOff>
      <xdr:row>6</xdr:row>
      <xdr:rowOff>72571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A2504D-F06A-4035-8B3A-5F291FED9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33751" cy="133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14"/>
  <sheetViews>
    <sheetView tabSelected="1" view="pageBreakPreview" topLeftCell="B55" zoomScale="85" zoomScaleNormal="85" zoomScaleSheetLayoutView="85" workbookViewId="0">
      <selection activeCell="C82" sqref="C82"/>
    </sheetView>
  </sheetViews>
  <sheetFormatPr defaultColWidth="8.84375" defaultRowHeight="15.5" x14ac:dyDescent="0.35"/>
  <cols>
    <col min="1" max="1" width="6.69140625" style="1" customWidth="1"/>
    <col min="2" max="2" width="7.69140625" style="1" customWidth="1"/>
    <col min="3" max="3" width="56.23046875" style="7" customWidth="1"/>
    <col min="4" max="4" width="9.69140625" style="6" customWidth="1"/>
    <col min="5" max="5" width="5.69140625" style="6" customWidth="1"/>
    <col min="6" max="6" width="10.69140625" style="6" customWidth="1"/>
    <col min="7" max="7" width="6.69140625" style="1" customWidth="1"/>
    <col min="8" max="8" width="7.69140625" style="1" customWidth="1"/>
    <col min="9" max="9" width="10.69140625" style="1" bestFit="1" customWidth="1"/>
    <col min="10" max="10" width="7.69140625" style="1" customWidth="1"/>
    <col min="11" max="11" width="11" style="1" bestFit="1" customWidth="1"/>
    <col min="12" max="12" width="10.84375" style="1" bestFit="1" customWidth="1"/>
    <col min="13" max="15" width="14.69140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54" t="s">
        <v>113</v>
      </c>
      <c r="E1" s="27"/>
      <c r="F1" s="13"/>
      <c r="G1" s="14"/>
      <c r="H1" s="14"/>
      <c r="I1" s="14"/>
      <c r="J1" s="14"/>
      <c r="K1" s="14"/>
      <c r="L1" s="14"/>
      <c r="M1" s="14"/>
      <c r="N1" s="39"/>
      <c r="O1" s="15"/>
      <c r="P1" s="1"/>
      <c r="Q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5.65" customHeight="1" x14ac:dyDescent="0.35">
      <c r="A2" s="8"/>
      <c r="C2" s="18" t="s">
        <v>20</v>
      </c>
      <c r="D2" s="76" t="s">
        <v>152</v>
      </c>
      <c r="E2" s="76"/>
      <c r="F2" s="76"/>
      <c r="G2" s="76"/>
      <c r="H2" s="18"/>
      <c r="I2" s="18"/>
      <c r="J2" s="18"/>
      <c r="K2" s="18"/>
      <c r="L2" s="18"/>
      <c r="M2" s="18"/>
      <c r="N2" s="40"/>
      <c r="O2" s="17"/>
      <c r="P2" s="1"/>
      <c r="Q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35">
      <c r="A3" s="8"/>
      <c r="C3" s="18" t="s">
        <v>21</v>
      </c>
      <c r="D3" s="76">
        <v>45725</v>
      </c>
      <c r="E3" s="28"/>
      <c r="F3" s="1"/>
      <c r="G3" s="18"/>
      <c r="H3" s="18"/>
      <c r="I3" s="18"/>
      <c r="J3" s="18"/>
      <c r="K3" s="18"/>
      <c r="L3" s="18"/>
      <c r="M3" s="18"/>
      <c r="N3" s="40"/>
      <c r="O3" s="17"/>
      <c r="P3" s="1"/>
      <c r="Q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8" t="s">
        <v>92</v>
      </c>
      <c r="D4" s="16" t="s">
        <v>109</v>
      </c>
      <c r="E4" s="28"/>
      <c r="F4" s="1"/>
      <c r="G4" s="18"/>
      <c r="H4" s="18"/>
      <c r="I4" s="18"/>
      <c r="J4" s="18"/>
      <c r="K4" s="18"/>
      <c r="L4" s="18"/>
      <c r="M4" s="18"/>
      <c r="N4" s="40"/>
      <c r="O4" s="17"/>
      <c r="P4" s="1"/>
      <c r="Q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8" t="s">
        <v>70</v>
      </c>
      <c r="D5" s="78" t="s">
        <v>90</v>
      </c>
      <c r="E5" s="28"/>
      <c r="F5" s="1"/>
      <c r="G5" s="18"/>
      <c r="H5" s="18"/>
      <c r="I5" s="18"/>
      <c r="J5" s="18"/>
      <c r="K5" s="18"/>
      <c r="L5" s="18"/>
      <c r="M5" s="18"/>
      <c r="N5" s="40"/>
      <c r="O5" s="17"/>
      <c r="P5" s="1"/>
      <c r="Q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x14ac:dyDescent="0.35">
      <c r="A6" s="25"/>
      <c r="B6" s="23"/>
      <c r="C6" s="26"/>
      <c r="D6" s="22"/>
      <c r="E6" s="30"/>
      <c r="F6" s="23"/>
      <c r="G6" s="29"/>
      <c r="H6" s="29"/>
      <c r="I6" s="29"/>
      <c r="J6" s="29"/>
      <c r="K6" s="29"/>
      <c r="L6" s="29"/>
      <c r="M6" s="29"/>
      <c r="N6" s="53"/>
      <c r="O6" s="24"/>
      <c r="P6" s="1"/>
      <c r="Q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s="3" customFormat="1" ht="62" x14ac:dyDescent="0.35">
      <c r="A7" s="109" t="s">
        <v>1</v>
      </c>
      <c r="B7" s="110" t="s">
        <v>69</v>
      </c>
      <c r="C7" s="111" t="s">
        <v>0</v>
      </c>
      <c r="D7" s="111" t="s">
        <v>9</v>
      </c>
      <c r="E7" s="111" t="s">
        <v>71</v>
      </c>
      <c r="F7" s="111" t="s">
        <v>72</v>
      </c>
      <c r="G7" s="112" t="s">
        <v>73</v>
      </c>
      <c r="H7" s="112" t="s">
        <v>74</v>
      </c>
      <c r="I7" s="112" t="s">
        <v>75</v>
      </c>
      <c r="J7" s="112" t="s">
        <v>76</v>
      </c>
      <c r="K7" s="112" t="s">
        <v>77</v>
      </c>
      <c r="L7" s="113" t="s">
        <v>78</v>
      </c>
      <c r="M7" s="111" t="s">
        <v>79</v>
      </c>
      <c r="N7" s="114" t="s">
        <v>80</v>
      </c>
      <c r="O7" s="115" t="s">
        <v>10</v>
      </c>
    </row>
    <row r="8" spans="1:59" s="4" customFormat="1" x14ac:dyDescent="0.35">
      <c r="A8" s="46" t="str">
        <f>IF(G8&lt;&gt;"",1+MAX(#REF!),"")</f>
        <v/>
      </c>
      <c r="B8" s="49" t="str">
        <f>VLOOKUP($C8,$C$91:$D$114,2,0)</f>
        <v>01 00</v>
      </c>
      <c r="C8" s="50" t="s">
        <v>14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41"/>
      <c r="O8" s="42">
        <f>SUM(N9:N17)</f>
        <v>32883.840000000004</v>
      </c>
    </row>
    <row r="9" spans="1:59" s="4" customFormat="1" x14ac:dyDescent="0.35">
      <c r="A9" s="32"/>
      <c r="B9" s="48"/>
      <c r="C9" s="33"/>
      <c r="D9" s="34"/>
      <c r="E9" s="35"/>
      <c r="F9" s="36"/>
      <c r="G9" s="37"/>
      <c r="H9" s="74"/>
      <c r="I9" s="71"/>
      <c r="J9" s="75"/>
      <c r="K9" s="72"/>
      <c r="L9" s="73"/>
      <c r="M9" s="38"/>
      <c r="N9" s="38"/>
      <c r="O9" s="44"/>
    </row>
    <row r="10" spans="1:59" s="4" customFormat="1" x14ac:dyDescent="0.35">
      <c r="A10" s="45">
        <f>IF(G10&lt;&gt;"",1+MAX($A$8:A8),"")</f>
        <v>1</v>
      </c>
      <c r="B10" s="47"/>
      <c r="C10" s="33" t="s">
        <v>93</v>
      </c>
      <c r="D10" s="104">
        <v>1</v>
      </c>
      <c r="E10" s="105">
        <v>0</v>
      </c>
      <c r="F10" s="104">
        <f>CEILING(SUM(D10:D10)*(1+E10),1)</f>
        <v>1</v>
      </c>
      <c r="G10" s="37" t="s">
        <v>88</v>
      </c>
      <c r="H10" s="74">
        <v>94.031999999999996</v>
      </c>
      <c r="I10" s="71">
        <f>F10*H10</f>
        <v>94.031999999999996</v>
      </c>
      <c r="J10" s="75">
        <v>40</v>
      </c>
      <c r="K10" s="72">
        <f>I10*J10</f>
        <v>3761.2799999999997</v>
      </c>
      <c r="L10" s="73"/>
      <c r="M10" s="38">
        <f t="shared" ref="M10:M15" si="0">L10*F10</f>
        <v>0</v>
      </c>
      <c r="N10" s="38">
        <f>K10+M10</f>
        <v>3761.2799999999997</v>
      </c>
      <c r="O10" s="43"/>
    </row>
    <row r="11" spans="1:59" s="4" customFormat="1" x14ac:dyDescent="0.35">
      <c r="A11" s="32">
        <f>IF(G11&lt;&gt;"",1+MAX($A$8:A10),"")</f>
        <v>2</v>
      </c>
      <c r="B11" s="48"/>
      <c r="C11" s="33" t="s">
        <v>94</v>
      </c>
      <c r="D11" s="104">
        <v>1</v>
      </c>
      <c r="E11" s="105">
        <v>0</v>
      </c>
      <c r="F11" s="104">
        <f t="shared" ref="F11:F16" si="1">CEILING(SUM(D11:D11)*(1+E11),1)</f>
        <v>1</v>
      </c>
      <c r="G11" s="37" t="s">
        <v>88</v>
      </c>
      <c r="H11" s="74">
        <v>158.97599999999997</v>
      </c>
      <c r="I11" s="71">
        <f t="shared" ref="I11:I15" si="2">F11*H11</f>
        <v>158.97599999999997</v>
      </c>
      <c r="J11" s="75">
        <v>40</v>
      </c>
      <c r="K11" s="72">
        <f t="shared" ref="K11:K15" si="3">I11*J11</f>
        <v>6359.0399999999991</v>
      </c>
      <c r="L11" s="73"/>
      <c r="M11" s="38">
        <f t="shared" si="0"/>
        <v>0</v>
      </c>
      <c r="N11" s="38">
        <f t="shared" ref="N11:N15" si="4">K11+M11</f>
        <v>6359.0399999999991</v>
      </c>
      <c r="O11" s="44"/>
    </row>
    <row r="12" spans="1:59" s="4" customFormat="1" x14ac:dyDescent="0.35">
      <c r="A12" s="32">
        <f>IF(G12&lt;&gt;"",1+MAX($A$8:A11),"")</f>
        <v>3</v>
      </c>
      <c r="B12" s="48"/>
      <c r="C12" s="33" t="s">
        <v>95</v>
      </c>
      <c r="D12" s="104">
        <v>1</v>
      </c>
      <c r="E12" s="105">
        <v>0</v>
      </c>
      <c r="F12" s="104">
        <f t="shared" si="1"/>
        <v>1</v>
      </c>
      <c r="G12" s="37" t="s">
        <v>88</v>
      </c>
      <c r="H12" s="74">
        <v>84.96</v>
      </c>
      <c r="I12" s="71">
        <f t="shared" si="2"/>
        <v>84.96</v>
      </c>
      <c r="J12" s="75">
        <v>40</v>
      </c>
      <c r="K12" s="72">
        <f t="shared" si="3"/>
        <v>3398.3999999999996</v>
      </c>
      <c r="L12" s="73"/>
      <c r="M12" s="38">
        <f t="shared" si="0"/>
        <v>0</v>
      </c>
      <c r="N12" s="38">
        <f t="shared" si="4"/>
        <v>3398.3999999999996</v>
      </c>
      <c r="O12" s="44"/>
    </row>
    <row r="13" spans="1:59" s="4" customFormat="1" x14ac:dyDescent="0.35">
      <c r="A13" s="32">
        <f>IF(G13&lt;&gt;"",1+MAX($A$8:A12),"")</f>
        <v>4</v>
      </c>
      <c r="B13" s="48"/>
      <c r="C13" s="33" t="s">
        <v>96</v>
      </c>
      <c r="D13" s="104">
        <v>1</v>
      </c>
      <c r="E13" s="105">
        <v>0</v>
      </c>
      <c r="F13" s="104">
        <f t="shared" si="1"/>
        <v>1</v>
      </c>
      <c r="G13" s="37" t="s">
        <v>88</v>
      </c>
      <c r="H13" s="74">
        <v>93.6</v>
      </c>
      <c r="I13" s="71">
        <f t="shared" si="2"/>
        <v>93.6</v>
      </c>
      <c r="J13" s="75">
        <v>40</v>
      </c>
      <c r="K13" s="72">
        <f t="shared" si="3"/>
        <v>3744</v>
      </c>
      <c r="L13" s="73"/>
      <c r="M13" s="38">
        <f t="shared" si="0"/>
        <v>0</v>
      </c>
      <c r="N13" s="38">
        <f t="shared" si="4"/>
        <v>3744</v>
      </c>
      <c r="O13" s="44"/>
    </row>
    <row r="14" spans="1:59" s="4" customFormat="1" x14ac:dyDescent="0.35">
      <c r="A14" s="32">
        <f>IF(G14&lt;&gt;"",1+MAX($A$8:A13),"")</f>
        <v>5</v>
      </c>
      <c r="B14" s="48"/>
      <c r="C14" s="33" t="s">
        <v>97</v>
      </c>
      <c r="D14" s="104">
        <v>1</v>
      </c>
      <c r="E14" s="105">
        <v>0</v>
      </c>
      <c r="F14" s="104">
        <f t="shared" si="1"/>
        <v>1</v>
      </c>
      <c r="G14" s="37" t="s">
        <v>88</v>
      </c>
      <c r="H14" s="74">
        <v>70.271999999999991</v>
      </c>
      <c r="I14" s="71">
        <f t="shared" si="2"/>
        <v>70.271999999999991</v>
      </c>
      <c r="J14" s="75">
        <v>40</v>
      </c>
      <c r="K14" s="72">
        <f t="shared" si="3"/>
        <v>2810.8799999999997</v>
      </c>
      <c r="L14" s="73"/>
      <c r="M14" s="38">
        <f t="shared" si="0"/>
        <v>0</v>
      </c>
      <c r="N14" s="38">
        <f t="shared" si="4"/>
        <v>2810.8799999999997</v>
      </c>
      <c r="O14" s="44"/>
    </row>
    <row r="15" spans="1:59" s="4" customFormat="1" x14ac:dyDescent="0.35">
      <c r="A15" s="32">
        <f>IF(G15&lt;&gt;"",1+MAX($A$8:A14),"")</f>
        <v>6</v>
      </c>
      <c r="B15" s="48"/>
      <c r="C15" s="33" t="s">
        <v>98</v>
      </c>
      <c r="D15" s="104">
        <v>1</v>
      </c>
      <c r="E15" s="105">
        <v>0</v>
      </c>
      <c r="F15" s="104">
        <f t="shared" si="1"/>
        <v>1</v>
      </c>
      <c r="G15" s="37" t="s">
        <v>88</v>
      </c>
      <c r="H15" s="74">
        <v>43.199999999999996</v>
      </c>
      <c r="I15" s="71">
        <f t="shared" si="2"/>
        <v>43.199999999999996</v>
      </c>
      <c r="J15" s="75">
        <v>40</v>
      </c>
      <c r="K15" s="72">
        <f t="shared" si="3"/>
        <v>1727.9999999999998</v>
      </c>
      <c r="L15" s="73"/>
      <c r="M15" s="38">
        <f t="shared" si="0"/>
        <v>0</v>
      </c>
      <c r="N15" s="38">
        <f t="shared" si="4"/>
        <v>1727.9999999999998</v>
      </c>
      <c r="O15" s="44"/>
    </row>
    <row r="16" spans="1:59" s="4" customFormat="1" x14ac:dyDescent="0.35">
      <c r="A16" s="32">
        <f>IF(G16&lt;&gt;"",1+MAX($A$8:A15),"")</f>
        <v>7</v>
      </c>
      <c r="B16" s="48"/>
      <c r="C16" s="33" t="s">
        <v>99</v>
      </c>
      <c r="D16" s="104">
        <v>1</v>
      </c>
      <c r="E16" s="105">
        <v>0</v>
      </c>
      <c r="F16" s="104">
        <f t="shared" si="1"/>
        <v>1</v>
      </c>
      <c r="G16" s="37" t="s">
        <v>88</v>
      </c>
      <c r="H16" s="74">
        <v>277.05599999999998</v>
      </c>
      <c r="I16" s="71">
        <f t="shared" ref="I16" si="5">F16*H16</f>
        <v>277.05599999999998</v>
      </c>
      <c r="J16" s="75">
        <v>40</v>
      </c>
      <c r="K16" s="72">
        <f t="shared" ref="K16" si="6">I16*J16</f>
        <v>11082.24</v>
      </c>
      <c r="L16" s="73"/>
      <c r="M16" s="38">
        <f t="shared" ref="M16" si="7">L16*F16</f>
        <v>0</v>
      </c>
      <c r="N16" s="38">
        <f t="shared" ref="N16" si="8">K16+M16</f>
        <v>11082.24</v>
      </c>
      <c r="O16" s="44"/>
    </row>
    <row r="17" spans="1:15" s="4" customFormat="1" x14ac:dyDescent="0.35">
      <c r="A17" s="81" t="str">
        <f>IF(G17&lt;&gt;"",1+MAX($A$8:A16),"")</f>
        <v/>
      </c>
      <c r="B17" s="82"/>
      <c r="C17" s="33"/>
      <c r="D17" s="104"/>
      <c r="E17" s="105"/>
      <c r="F17" s="104"/>
      <c r="G17" s="37"/>
      <c r="H17" s="74"/>
      <c r="I17" s="86"/>
      <c r="J17" s="87"/>
      <c r="K17" s="88"/>
      <c r="L17" s="89"/>
      <c r="M17" s="38"/>
      <c r="N17" s="38"/>
      <c r="O17" s="90"/>
    </row>
    <row r="18" spans="1:15" s="4" customFormat="1" x14ac:dyDescent="0.35">
      <c r="A18" s="46" t="str">
        <f>IF(G18&lt;&gt;"",1+MAX($A$8:A17),"")</f>
        <v/>
      </c>
      <c r="B18" s="49" t="str">
        <f>VLOOKUP($C18,$C$91:$D$114,2,0)</f>
        <v>26 00</v>
      </c>
      <c r="C18" s="50" t="s">
        <v>57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41"/>
      <c r="O18" s="42">
        <f>SUM(N19:N85)</f>
        <v>55427.11</v>
      </c>
    </row>
    <row r="19" spans="1:15" s="4" customFormat="1" x14ac:dyDescent="0.35">
      <c r="A19" s="32" t="str">
        <f>IF(G19&lt;&gt;"",1+MAX($A$8:A18),"")</f>
        <v/>
      </c>
      <c r="B19" s="48"/>
      <c r="C19" s="33"/>
      <c r="D19" s="104"/>
      <c r="E19" s="105"/>
      <c r="F19" s="104"/>
      <c r="G19" s="37"/>
      <c r="H19" s="74"/>
      <c r="I19" s="71"/>
      <c r="J19" s="75"/>
      <c r="K19" s="72"/>
      <c r="L19" s="73"/>
      <c r="M19" s="38"/>
      <c r="N19" s="38"/>
      <c r="O19" s="44"/>
    </row>
    <row r="20" spans="1:15" s="4" customFormat="1" x14ac:dyDescent="0.35">
      <c r="A20" s="32" t="str">
        <f>IF(G20&lt;&gt;"",1+MAX($A$8:A19),"")</f>
        <v/>
      </c>
      <c r="B20" s="48"/>
      <c r="C20" s="107" t="s">
        <v>100</v>
      </c>
      <c r="D20" s="104"/>
      <c r="E20" s="105"/>
      <c r="F20" s="104"/>
      <c r="G20" s="37"/>
      <c r="H20" s="74"/>
      <c r="I20" s="71"/>
      <c r="J20" s="75"/>
      <c r="K20" s="72"/>
      <c r="L20" s="73"/>
      <c r="M20" s="38"/>
      <c r="N20" s="38"/>
      <c r="O20" s="44"/>
    </row>
    <row r="21" spans="1:15" s="4" customFormat="1" x14ac:dyDescent="0.35">
      <c r="A21" s="45">
        <f>IF(G21&lt;&gt;"",1+MAX($A$8:A20),"")</f>
        <v>8</v>
      </c>
      <c r="B21" s="47"/>
      <c r="C21" s="33" t="s">
        <v>137</v>
      </c>
      <c r="D21" s="104">
        <v>6.54</v>
      </c>
      <c r="E21" s="105">
        <v>0.05</v>
      </c>
      <c r="F21" s="104">
        <f t="shared" ref="F21:F30" si="9">CEILING(SUM(D21:D21)*(1+E21),1)</f>
        <v>7</v>
      </c>
      <c r="G21" s="37" t="s">
        <v>120</v>
      </c>
      <c r="H21" s="127">
        <v>0.3</v>
      </c>
      <c r="I21" s="94">
        <f t="shared" ref="I21:I30" si="10">H21*F21</f>
        <v>2.1</v>
      </c>
      <c r="J21" s="95">
        <v>60</v>
      </c>
      <c r="K21" s="96">
        <f t="shared" ref="K21:K30" si="11">J21*I21</f>
        <v>126</v>
      </c>
      <c r="L21" s="97">
        <v>40.85</v>
      </c>
      <c r="M21" s="98">
        <f t="shared" ref="M21:M30" si="12">L21*F21</f>
        <v>285.95</v>
      </c>
      <c r="N21" s="98">
        <f t="shared" ref="N21:N30" si="13">M21+K21</f>
        <v>411.95</v>
      </c>
      <c r="O21" s="99"/>
    </row>
    <row r="22" spans="1:15" s="4" customFormat="1" x14ac:dyDescent="0.35">
      <c r="A22" s="45">
        <f>IF(G22&lt;&gt;"",1+MAX($A$8:A21),"")</f>
        <v>9</v>
      </c>
      <c r="B22" s="47"/>
      <c r="C22" s="33" t="s">
        <v>138</v>
      </c>
      <c r="D22" s="104">
        <v>8</v>
      </c>
      <c r="E22" s="105">
        <v>0</v>
      </c>
      <c r="F22" s="104">
        <f t="shared" si="9"/>
        <v>8</v>
      </c>
      <c r="G22" s="37" t="s">
        <v>89</v>
      </c>
      <c r="H22" s="127">
        <v>1.4</v>
      </c>
      <c r="I22" s="94">
        <f t="shared" si="10"/>
        <v>11.2</v>
      </c>
      <c r="J22" s="95">
        <v>60</v>
      </c>
      <c r="K22" s="96">
        <f t="shared" si="11"/>
        <v>672</v>
      </c>
      <c r="L22" s="97">
        <v>175</v>
      </c>
      <c r="M22" s="98">
        <f t="shared" si="12"/>
        <v>1400</v>
      </c>
      <c r="N22" s="98">
        <f t="shared" si="13"/>
        <v>2072</v>
      </c>
      <c r="O22" s="99"/>
    </row>
    <row r="23" spans="1:15" s="4" customFormat="1" x14ac:dyDescent="0.35">
      <c r="A23" s="45">
        <f>IF(G23&lt;&gt;"",1+MAX($A$8:A22),"")</f>
        <v>10</v>
      </c>
      <c r="B23" s="47"/>
      <c r="C23" s="33" t="s">
        <v>139</v>
      </c>
      <c r="D23" s="104">
        <v>1</v>
      </c>
      <c r="E23" s="105">
        <v>0</v>
      </c>
      <c r="F23" s="104">
        <f t="shared" si="9"/>
        <v>1</v>
      </c>
      <c r="G23" s="37" t="s">
        <v>89</v>
      </c>
      <c r="H23" s="127">
        <v>1.5</v>
      </c>
      <c r="I23" s="94">
        <f t="shared" si="10"/>
        <v>1.5</v>
      </c>
      <c r="J23" s="95">
        <v>60</v>
      </c>
      <c r="K23" s="96">
        <f t="shared" si="11"/>
        <v>90</v>
      </c>
      <c r="L23" s="97">
        <v>182</v>
      </c>
      <c r="M23" s="98">
        <f t="shared" si="12"/>
        <v>182</v>
      </c>
      <c r="N23" s="98">
        <f t="shared" si="13"/>
        <v>272</v>
      </c>
      <c r="O23" s="99"/>
    </row>
    <row r="24" spans="1:15" s="4" customFormat="1" x14ac:dyDescent="0.35">
      <c r="A24" s="45">
        <f>IF(G24&lt;&gt;"",1+MAX($A$8:A23),"")</f>
        <v>11</v>
      </c>
      <c r="B24" s="47"/>
      <c r="C24" s="33" t="s">
        <v>140</v>
      </c>
      <c r="D24" s="104">
        <v>44</v>
      </c>
      <c r="E24" s="105">
        <v>0</v>
      </c>
      <c r="F24" s="104">
        <f t="shared" si="9"/>
        <v>44</v>
      </c>
      <c r="G24" s="37" t="s">
        <v>89</v>
      </c>
      <c r="H24" s="127">
        <v>1</v>
      </c>
      <c r="I24" s="94">
        <f t="shared" si="10"/>
        <v>44</v>
      </c>
      <c r="J24" s="95">
        <v>60</v>
      </c>
      <c r="K24" s="96">
        <f t="shared" si="11"/>
        <v>2640</v>
      </c>
      <c r="L24" s="97">
        <v>165</v>
      </c>
      <c r="M24" s="98">
        <f t="shared" si="12"/>
        <v>7260</v>
      </c>
      <c r="N24" s="98">
        <f t="shared" si="13"/>
        <v>9900</v>
      </c>
      <c r="O24" s="99"/>
    </row>
    <row r="25" spans="1:15" s="4" customFormat="1" x14ac:dyDescent="0.35">
      <c r="A25" s="45">
        <f>IF(G25&lt;&gt;"",1+MAX($A$8:A24),"")</f>
        <v>12</v>
      </c>
      <c r="B25" s="47"/>
      <c r="C25" s="33" t="s">
        <v>141</v>
      </c>
      <c r="D25" s="104">
        <v>6</v>
      </c>
      <c r="E25" s="105">
        <v>0</v>
      </c>
      <c r="F25" s="104">
        <f t="shared" si="9"/>
        <v>6</v>
      </c>
      <c r="G25" s="37" t="s">
        <v>89</v>
      </c>
      <c r="H25" s="127">
        <v>2</v>
      </c>
      <c r="I25" s="94">
        <f t="shared" si="10"/>
        <v>12</v>
      </c>
      <c r="J25" s="95">
        <v>60</v>
      </c>
      <c r="K25" s="96">
        <f t="shared" si="11"/>
        <v>720</v>
      </c>
      <c r="L25" s="97">
        <v>336</v>
      </c>
      <c r="M25" s="98">
        <f t="shared" si="12"/>
        <v>2016</v>
      </c>
      <c r="N25" s="98">
        <f t="shared" si="13"/>
        <v>2736</v>
      </c>
      <c r="O25" s="99"/>
    </row>
    <row r="26" spans="1:15" s="4" customFormat="1" x14ac:dyDescent="0.35">
      <c r="A26" s="45">
        <f>IF(G26&lt;&gt;"",1+MAX($A$8:A25),"")</f>
        <v>13</v>
      </c>
      <c r="B26" s="47"/>
      <c r="C26" s="33" t="s">
        <v>142</v>
      </c>
      <c r="D26" s="104">
        <v>4</v>
      </c>
      <c r="E26" s="105">
        <v>0</v>
      </c>
      <c r="F26" s="104">
        <f t="shared" si="9"/>
        <v>4</v>
      </c>
      <c r="G26" s="37" t="s">
        <v>89</v>
      </c>
      <c r="H26" s="127">
        <v>1.25</v>
      </c>
      <c r="I26" s="94">
        <f t="shared" si="10"/>
        <v>5</v>
      </c>
      <c r="J26" s="95">
        <v>60</v>
      </c>
      <c r="K26" s="96">
        <f t="shared" si="11"/>
        <v>300</v>
      </c>
      <c r="L26" s="97">
        <v>185</v>
      </c>
      <c r="M26" s="98">
        <f t="shared" si="12"/>
        <v>740</v>
      </c>
      <c r="N26" s="98">
        <f t="shared" si="13"/>
        <v>1040</v>
      </c>
      <c r="O26" s="99"/>
    </row>
    <row r="27" spans="1:15" s="4" customFormat="1" x14ac:dyDescent="0.35">
      <c r="A27" s="45">
        <f>IF(G27&lt;&gt;"",1+MAX($A$8:A26),"")</f>
        <v>14</v>
      </c>
      <c r="B27" s="47"/>
      <c r="C27" s="33" t="s">
        <v>143</v>
      </c>
      <c r="D27" s="104">
        <v>27</v>
      </c>
      <c r="E27" s="105">
        <v>0</v>
      </c>
      <c r="F27" s="104">
        <f t="shared" si="9"/>
        <v>27</v>
      </c>
      <c r="G27" s="37" t="s">
        <v>89</v>
      </c>
      <c r="H27" s="127">
        <v>1.5</v>
      </c>
      <c r="I27" s="94">
        <f t="shared" si="10"/>
        <v>40.5</v>
      </c>
      <c r="J27" s="95">
        <v>60</v>
      </c>
      <c r="K27" s="96">
        <f t="shared" si="11"/>
        <v>2430</v>
      </c>
      <c r="L27" s="97">
        <v>176</v>
      </c>
      <c r="M27" s="98">
        <f t="shared" si="12"/>
        <v>4752</v>
      </c>
      <c r="N27" s="98">
        <f t="shared" si="13"/>
        <v>7182</v>
      </c>
      <c r="O27" s="99"/>
    </row>
    <row r="28" spans="1:15" s="4" customFormat="1" x14ac:dyDescent="0.35">
      <c r="A28" s="45">
        <f>IF(G28&lt;&gt;"",1+MAX($A$8:A27),"")</f>
        <v>15</v>
      </c>
      <c r="B28" s="47"/>
      <c r="C28" s="33" t="s">
        <v>144</v>
      </c>
      <c r="D28" s="104">
        <v>2</v>
      </c>
      <c r="E28" s="105">
        <v>0</v>
      </c>
      <c r="F28" s="104">
        <f t="shared" si="9"/>
        <v>2</v>
      </c>
      <c r="G28" s="37" t="s">
        <v>89</v>
      </c>
      <c r="H28" s="127">
        <v>1</v>
      </c>
      <c r="I28" s="94">
        <f t="shared" si="10"/>
        <v>2</v>
      </c>
      <c r="J28" s="95">
        <v>60</v>
      </c>
      <c r="K28" s="96">
        <f t="shared" si="11"/>
        <v>120</v>
      </c>
      <c r="L28" s="97">
        <v>165</v>
      </c>
      <c r="M28" s="98">
        <f t="shared" si="12"/>
        <v>330</v>
      </c>
      <c r="N28" s="98">
        <f t="shared" si="13"/>
        <v>450</v>
      </c>
      <c r="O28" s="99"/>
    </row>
    <row r="29" spans="1:15" s="4" customFormat="1" x14ac:dyDescent="0.35">
      <c r="A29" s="45">
        <f>IF(G29&lt;&gt;"",1+MAX($A$8:A28),"")</f>
        <v>16</v>
      </c>
      <c r="B29" s="47"/>
      <c r="C29" s="33" t="s">
        <v>145</v>
      </c>
      <c r="D29" s="104">
        <v>18</v>
      </c>
      <c r="E29" s="105">
        <v>0</v>
      </c>
      <c r="F29" s="104">
        <f t="shared" si="9"/>
        <v>18</v>
      </c>
      <c r="G29" s="37" t="s">
        <v>89</v>
      </c>
      <c r="H29" s="127">
        <v>1.5</v>
      </c>
      <c r="I29" s="94">
        <f t="shared" si="10"/>
        <v>27</v>
      </c>
      <c r="J29" s="95">
        <v>60</v>
      </c>
      <c r="K29" s="96">
        <f t="shared" si="11"/>
        <v>1620</v>
      </c>
      <c r="L29" s="97">
        <v>190</v>
      </c>
      <c r="M29" s="98">
        <f t="shared" si="12"/>
        <v>3420</v>
      </c>
      <c r="N29" s="98">
        <f t="shared" si="13"/>
        <v>5040</v>
      </c>
      <c r="O29" s="99"/>
    </row>
    <row r="30" spans="1:15" s="4" customFormat="1" x14ac:dyDescent="0.35">
      <c r="A30" s="45">
        <f>IF(G30&lt;&gt;"",1+MAX($A$8:A29),"")</f>
        <v>17</v>
      </c>
      <c r="B30" s="47"/>
      <c r="C30" s="33" t="s">
        <v>149</v>
      </c>
      <c r="D30" s="104">
        <v>3</v>
      </c>
      <c r="E30" s="105">
        <v>0</v>
      </c>
      <c r="F30" s="104">
        <f t="shared" si="9"/>
        <v>3</v>
      </c>
      <c r="G30" s="37" t="s">
        <v>89</v>
      </c>
      <c r="H30" s="127">
        <v>1.2</v>
      </c>
      <c r="I30" s="94">
        <f t="shared" si="10"/>
        <v>3.5999999999999996</v>
      </c>
      <c r="J30" s="95">
        <v>60</v>
      </c>
      <c r="K30" s="96">
        <f t="shared" si="11"/>
        <v>215.99999999999997</v>
      </c>
      <c r="L30" s="97">
        <v>168</v>
      </c>
      <c r="M30" s="98">
        <f t="shared" si="12"/>
        <v>504</v>
      </c>
      <c r="N30" s="98">
        <f t="shared" si="13"/>
        <v>720</v>
      </c>
      <c r="O30" s="99"/>
    </row>
    <row r="31" spans="1:15" s="125" customFormat="1" x14ac:dyDescent="0.35">
      <c r="A31" s="82"/>
      <c r="B31" s="82"/>
      <c r="C31" s="117"/>
      <c r="D31" s="118"/>
      <c r="E31" s="119"/>
      <c r="F31" s="118"/>
      <c r="G31" s="84"/>
      <c r="H31" s="128"/>
      <c r="I31" s="121"/>
      <c r="J31" s="122"/>
      <c r="K31" s="123"/>
      <c r="L31" s="120"/>
      <c r="M31" s="124"/>
      <c r="N31" s="124"/>
      <c r="O31" s="124"/>
    </row>
    <row r="32" spans="1:15" s="125" customFormat="1" x14ac:dyDescent="0.35">
      <c r="A32" s="82"/>
      <c r="B32" s="82"/>
      <c r="C32" s="107" t="s">
        <v>146</v>
      </c>
      <c r="D32" s="118"/>
      <c r="E32" s="119"/>
      <c r="F32" s="118"/>
      <c r="G32" s="84"/>
      <c r="H32" s="128"/>
      <c r="I32" s="121"/>
      <c r="J32" s="122"/>
      <c r="K32" s="123"/>
      <c r="L32" s="120"/>
      <c r="M32" s="124"/>
      <c r="N32" s="124"/>
      <c r="O32" s="124"/>
    </row>
    <row r="33" spans="1:15" s="125" customFormat="1" x14ac:dyDescent="0.35">
      <c r="A33" s="82">
        <f>IF(G33&lt;&gt;"",1+MAX($A$8:A32),"")</f>
        <v>18</v>
      </c>
      <c r="B33" s="82"/>
      <c r="C33" s="117" t="s">
        <v>147</v>
      </c>
      <c r="D33" s="118">
        <v>2</v>
      </c>
      <c r="E33" s="119">
        <v>0</v>
      </c>
      <c r="F33" s="118">
        <f t="shared" ref="F33:F34" si="14">CEILING(SUM(D33:D33)*(1+E33),1)</f>
        <v>2</v>
      </c>
      <c r="G33" s="84" t="s">
        <v>89</v>
      </c>
      <c r="H33" s="128">
        <v>1</v>
      </c>
      <c r="I33" s="121">
        <f t="shared" ref="I33:I34" si="15">H33*F33</f>
        <v>2</v>
      </c>
      <c r="J33" s="122">
        <v>60</v>
      </c>
      <c r="K33" s="123">
        <f>J33*I33</f>
        <v>120</v>
      </c>
      <c r="L33" s="120">
        <v>48</v>
      </c>
      <c r="M33" s="124">
        <f>L33*F33</f>
        <v>96</v>
      </c>
      <c r="N33" s="124">
        <f>M33+K33</f>
        <v>216</v>
      </c>
      <c r="O33" s="124"/>
    </row>
    <row r="34" spans="1:15" s="125" customFormat="1" x14ac:dyDescent="0.35">
      <c r="A34" s="82">
        <f>IF(G34&lt;&gt;"",1+MAX($A$8:A33),"")</f>
        <v>19</v>
      </c>
      <c r="B34" s="82"/>
      <c r="C34" s="117" t="s">
        <v>148</v>
      </c>
      <c r="D34" s="118">
        <v>33</v>
      </c>
      <c r="E34" s="119">
        <v>0</v>
      </c>
      <c r="F34" s="118">
        <f t="shared" si="14"/>
        <v>33</v>
      </c>
      <c r="G34" s="84" t="s">
        <v>89</v>
      </c>
      <c r="H34" s="128">
        <v>0.6</v>
      </c>
      <c r="I34" s="121">
        <f t="shared" si="15"/>
        <v>19.8</v>
      </c>
      <c r="J34" s="122">
        <v>60</v>
      </c>
      <c r="K34" s="123">
        <f t="shared" ref="K34" si="16">J34*I34</f>
        <v>1188</v>
      </c>
      <c r="L34" s="120">
        <v>22</v>
      </c>
      <c r="M34" s="124">
        <f t="shared" ref="M34" si="17">L34*F34</f>
        <v>726</v>
      </c>
      <c r="N34" s="124">
        <f t="shared" ref="N34" si="18">M34+K34</f>
        <v>1914</v>
      </c>
      <c r="O34" s="124"/>
    </row>
    <row r="35" spans="1:15" s="4" customFormat="1" x14ac:dyDescent="0.35">
      <c r="A35" s="32" t="str">
        <f>IF(G35&lt;&gt;"",1+MAX($A$8:A34),"")</f>
        <v/>
      </c>
      <c r="B35" s="48"/>
      <c r="C35" s="92"/>
      <c r="D35" s="104"/>
      <c r="E35" s="105"/>
      <c r="F35" s="104"/>
      <c r="G35" s="37"/>
      <c r="H35" s="126"/>
      <c r="I35" s="71"/>
      <c r="J35" s="95"/>
      <c r="K35" s="72"/>
      <c r="L35" s="73"/>
      <c r="M35" s="38"/>
      <c r="N35" s="38"/>
      <c r="O35" s="44"/>
    </row>
    <row r="36" spans="1:15" s="4" customFormat="1" x14ac:dyDescent="0.35">
      <c r="A36" s="32" t="str">
        <f>IF(G36&lt;&gt;"",1+MAX($A$8:A35),"")</f>
        <v/>
      </c>
      <c r="B36" s="48"/>
      <c r="C36" s="107" t="s">
        <v>105</v>
      </c>
      <c r="D36" s="104"/>
      <c r="E36" s="105"/>
      <c r="F36" s="104"/>
      <c r="G36" s="37"/>
      <c r="H36" s="126"/>
      <c r="I36" s="71"/>
      <c r="J36" s="95"/>
      <c r="K36" s="72"/>
      <c r="L36" s="73"/>
      <c r="M36" s="38"/>
      <c r="N36" s="38"/>
      <c r="O36" s="44"/>
    </row>
    <row r="37" spans="1:15" s="4" customFormat="1" x14ac:dyDescent="0.35">
      <c r="A37" s="32" t="str">
        <f>IF(G37&lt;&gt;"",1+MAX($A$8:A36),"")</f>
        <v/>
      </c>
      <c r="B37" s="48"/>
      <c r="C37" s="108" t="s">
        <v>101</v>
      </c>
      <c r="D37" s="104"/>
      <c r="E37" s="105"/>
      <c r="F37" s="104"/>
      <c r="G37" s="37"/>
      <c r="H37" s="126"/>
      <c r="I37" s="71"/>
      <c r="J37" s="95"/>
      <c r="K37" s="72"/>
      <c r="L37" s="73"/>
      <c r="M37" s="38"/>
      <c r="N37" s="38"/>
      <c r="O37" s="44"/>
    </row>
    <row r="38" spans="1:15" s="4" customFormat="1" x14ac:dyDescent="0.35">
      <c r="A38" s="45">
        <f>IF(G38&lt;&gt;"",1+MAX($A$8:A37),"")</f>
        <v>20</v>
      </c>
      <c r="B38" s="47"/>
      <c r="C38" s="33" t="s">
        <v>122</v>
      </c>
      <c r="D38" s="104">
        <v>52</v>
      </c>
      <c r="E38" s="105">
        <v>0</v>
      </c>
      <c r="F38" s="104">
        <f t="shared" ref="F38" si="19">CEILING(SUM(D38:D38)*(1+E38),1)</f>
        <v>52</v>
      </c>
      <c r="G38" s="37" t="s">
        <v>89</v>
      </c>
      <c r="H38" s="127">
        <v>0.55000000000000004</v>
      </c>
      <c r="I38" s="71">
        <f t="shared" ref="I38" si="20">H38*F38</f>
        <v>28.6</v>
      </c>
      <c r="J38" s="95">
        <v>60</v>
      </c>
      <c r="K38" s="72">
        <f t="shared" ref="K38" si="21">J38*I38</f>
        <v>1716</v>
      </c>
      <c r="L38" s="97">
        <v>15</v>
      </c>
      <c r="M38" s="38">
        <f t="shared" ref="M38" si="22">L38*F38</f>
        <v>780</v>
      </c>
      <c r="N38" s="38">
        <f t="shared" ref="N38" si="23">M38+K38</f>
        <v>2496</v>
      </c>
      <c r="O38" s="43"/>
    </row>
    <row r="39" spans="1:15" s="4" customFormat="1" x14ac:dyDescent="0.35">
      <c r="A39" s="45">
        <f>IF(G39&lt;&gt;"",1+MAX($A$8:A38),"")</f>
        <v>21</v>
      </c>
      <c r="B39" s="47"/>
      <c r="C39" s="33" t="s">
        <v>127</v>
      </c>
      <c r="D39" s="104">
        <v>34</v>
      </c>
      <c r="E39" s="105">
        <v>0</v>
      </c>
      <c r="F39" s="104">
        <f t="shared" ref="F39:F43" si="24">CEILING(SUM(D39:D39)*(1+E39),1)</f>
        <v>34</v>
      </c>
      <c r="G39" s="37" t="s">
        <v>89</v>
      </c>
      <c r="H39" s="127">
        <v>0.29599999999999999</v>
      </c>
      <c r="I39" s="71">
        <f t="shared" ref="I39:I43" si="25">H39*F39</f>
        <v>10.064</v>
      </c>
      <c r="J39" s="95">
        <v>60</v>
      </c>
      <c r="K39" s="72">
        <f t="shared" ref="K39:K43" si="26">J39*I39</f>
        <v>603.84</v>
      </c>
      <c r="L39" s="97">
        <v>50</v>
      </c>
      <c r="M39" s="38">
        <f t="shared" ref="M39:M43" si="27">L39*F39</f>
        <v>1700</v>
      </c>
      <c r="N39" s="38">
        <f t="shared" ref="N39:N43" si="28">M39+K39</f>
        <v>2303.84</v>
      </c>
      <c r="O39" s="43"/>
    </row>
    <row r="40" spans="1:15" s="4" customFormat="1" x14ac:dyDescent="0.35">
      <c r="A40" s="45">
        <f>IF(G40&lt;&gt;"",1+MAX($A$8:A39),"")</f>
        <v>22</v>
      </c>
      <c r="B40" s="47"/>
      <c r="C40" s="33" t="s">
        <v>126</v>
      </c>
      <c r="D40" s="104">
        <v>16</v>
      </c>
      <c r="E40" s="105">
        <v>0</v>
      </c>
      <c r="F40" s="104">
        <f t="shared" si="24"/>
        <v>16</v>
      </c>
      <c r="G40" s="37" t="s">
        <v>89</v>
      </c>
      <c r="H40" s="127">
        <v>0.29599999999999999</v>
      </c>
      <c r="I40" s="71">
        <f t="shared" si="25"/>
        <v>4.7359999999999998</v>
      </c>
      <c r="J40" s="95">
        <v>60</v>
      </c>
      <c r="K40" s="72">
        <f t="shared" si="26"/>
        <v>284.15999999999997</v>
      </c>
      <c r="L40" s="97">
        <v>65</v>
      </c>
      <c r="M40" s="38">
        <f t="shared" si="27"/>
        <v>1040</v>
      </c>
      <c r="N40" s="38">
        <f t="shared" si="28"/>
        <v>1324.1599999999999</v>
      </c>
      <c r="O40" s="43"/>
    </row>
    <row r="41" spans="1:15" s="4" customFormat="1" x14ac:dyDescent="0.35">
      <c r="A41" s="45">
        <f>IF(G41&lt;&gt;"",1+MAX($A$8:A40),"")</f>
        <v>23</v>
      </c>
      <c r="B41" s="47"/>
      <c r="C41" s="33" t="s">
        <v>125</v>
      </c>
      <c r="D41" s="104">
        <v>1</v>
      </c>
      <c r="E41" s="105">
        <v>0</v>
      </c>
      <c r="F41" s="104">
        <f t="shared" si="24"/>
        <v>1</v>
      </c>
      <c r="G41" s="37" t="s">
        <v>89</v>
      </c>
      <c r="H41" s="127">
        <v>0.9</v>
      </c>
      <c r="I41" s="71">
        <f t="shared" si="25"/>
        <v>0.9</v>
      </c>
      <c r="J41" s="95">
        <v>60</v>
      </c>
      <c r="K41" s="72">
        <f t="shared" si="26"/>
        <v>54</v>
      </c>
      <c r="L41" s="97">
        <v>32</v>
      </c>
      <c r="M41" s="38">
        <f t="shared" si="27"/>
        <v>32</v>
      </c>
      <c r="N41" s="38">
        <f t="shared" si="28"/>
        <v>86</v>
      </c>
      <c r="O41" s="43"/>
    </row>
    <row r="42" spans="1:15" s="4" customFormat="1" x14ac:dyDescent="0.35">
      <c r="A42" s="45">
        <f>IF(G42&lt;&gt;"",1+MAX($A$8:A41),"")</f>
        <v>24</v>
      </c>
      <c r="B42" s="47"/>
      <c r="C42" s="33" t="s">
        <v>124</v>
      </c>
      <c r="D42" s="104">
        <v>2</v>
      </c>
      <c r="E42" s="105">
        <v>0</v>
      </c>
      <c r="F42" s="104">
        <f t="shared" si="24"/>
        <v>2</v>
      </c>
      <c r="G42" s="37" t="s">
        <v>89</v>
      </c>
      <c r="H42" s="127">
        <v>0.9</v>
      </c>
      <c r="I42" s="71">
        <f t="shared" si="25"/>
        <v>1.8</v>
      </c>
      <c r="J42" s="95">
        <v>60</v>
      </c>
      <c r="K42" s="72">
        <f t="shared" si="26"/>
        <v>108</v>
      </c>
      <c r="L42" s="97">
        <v>32</v>
      </c>
      <c r="M42" s="38">
        <f t="shared" si="27"/>
        <v>64</v>
      </c>
      <c r="N42" s="38">
        <f t="shared" si="28"/>
        <v>172</v>
      </c>
      <c r="O42" s="43"/>
    </row>
    <row r="43" spans="1:15" s="4" customFormat="1" x14ac:dyDescent="0.35">
      <c r="A43" s="45">
        <f>IF(G43&lt;&gt;"",1+MAX($A$8:A42),"")</f>
        <v>25</v>
      </c>
      <c r="B43" s="47"/>
      <c r="C43" s="33" t="s">
        <v>123</v>
      </c>
      <c r="D43" s="104">
        <v>2</v>
      </c>
      <c r="E43" s="105">
        <v>0</v>
      </c>
      <c r="F43" s="104">
        <f t="shared" si="24"/>
        <v>2</v>
      </c>
      <c r="G43" s="37" t="s">
        <v>89</v>
      </c>
      <c r="H43" s="127">
        <v>0.9</v>
      </c>
      <c r="I43" s="71">
        <f t="shared" si="25"/>
        <v>1.8</v>
      </c>
      <c r="J43" s="95">
        <v>60</v>
      </c>
      <c r="K43" s="72">
        <f t="shared" si="26"/>
        <v>108</v>
      </c>
      <c r="L43" s="97">
        <v>32</v>
      </c>
      <c r="M43" s="38">
        <f t="shared" si="27"/>
        <v>64</v>
      </c>
      <c r="N43" s="38">
        <f t="shared" si="28"/>
        <v>172</v>
      </c>
      <c r="O43" s="43"/>
    </row>
    <row r="44" spans="1:15" s="4" customFormat="1" x14ac:dyDescent="0.35">
      <c r="A44" s="32" t="str">
        <f>IF(G44&lt;&gt;"",1+MAX($A$8:A43),"")</f>
        <v/>
      </c>
      <c r="B44" s="48"/>
      <c r="C44" s="92"/>
      <c r="D44" s="104"/>
      <c r="E44" s="105"/>
      <c r="F44" s="104"/>
      <c r="G44" s="37"/>
      <c r="H44" s="126"/>
      <c r="I44" s="71"/>
      <c r="J44" s="95"/>
      <c r="K44" s="72"/>
      <c r="L44" s="73"/>
      <c r="M44" s="38"/>
      <c r="N44" s="38"/>
      <c r="O44" s="44"/>
    </row>
    <row r="45" spans="1:15" s="4" customFormat="1" x14ac:dyDescent="0.35">
      <c r="A45" s="32" t="str">
        <f>IF(G45&lt;&gt;"",1+MAX($A$8:A44),"")</f>
        <v/>
      </c>
      <c r="B45" s="48"/>
      <c r="C45" s="108" t="s">
        <v>102</v>
      </c>
      <c r="D45" s="104"/>
      <c r="E45" s="105"/>
      <c r="F45" s="104"/>
      <c r="G45" s="37"/>
      <c r="H45" s="126"/>
      <c r="I45" s="71"/>
      <c r="J45" s="95"/>
      <c r="K45" s="72"/>
      <c r="L45" s="73"/>
      <c r="M45" s="38"/>
      <c r="N45" s="38"/>
      <c r="O45" s="44"/>
    </row>
    <row r="46" spans="1:15" s="4" customFormat="1" x14ac:dyDescent="0.35">
      <c r="A46" s="45">
        <f>IF(G46&lt;&gt;"",1+MAX($A$8:A45),"")</f>
        <v>26</v>
      </c>
      <c r="B46" s="47"/>
      <c r="C46" s="33" t="s">
        <v>128</v>
      </c>
      <c r="D46" s="104">
        <v>1</v>
      </c>
      <c r="E46" s="105">
        <v>0</v>
      </c>
      <c r="F46" s="104">
        <f t="shared" ref="F46:F49" si="29">CEILING(SUM(D46:D46)*(1+E46),1)</f>
        <v>1</v>
      </c>
      <c r="G46" s="37" t="s">
        <v>89</v>
      </c>
      <c r="H46" s="127">
        <v>0.56000000000000005</v>
      </c>
      <c r="I46" s="71">
        <f t="shared" ref="I46:I49" si="30">H46*F46</f>
        <v>0.56000000000000005</v>
      </c>
      <c r="J46" s="95">
        <v>60</v>
      </c>
      <c r="K46" s="72">
        <f t="shared" ref="K46:K49" si="31">J46*I46</f>
        <v>33.6</v>
      </c>
      <c r="L46" s="97">
        <v>200</v>
      </c>
      <c r="M46" s="38">
        <f t="shared" ref="M46:M49" si="32">L46*F46</f>
        <v>200</v>
      </c>
      <c r="N46" s="38">
        <f t="shared" ref="N46:N49" si="33">M46+K46</f>
        <v>233.6</v>
      </c>
      <c r="O46" s="43"/>
    </row>
    <row r="47" spans="1:15" s="4" customFormat="1" x14ac:dyDescent="0.35">
      <c r="A47" s="45">
        <f>IF(G47&lt;&gt;"",1+MAX($A$8:A46),"")</f>
        <v>27</v>
      </c>
      <c r="B47" s="47"/>
      <c r="C47" s="33" t="s">
        <v>150</v>
      </c>
      <c r="D47" s="104">
        <v>1</v>
      </c>
      <c r="E47" s="105">
        <v>0</v>
      </c>
      <c r="F47" s="104">
        <f t="shared" si="29"/>
        <v>1</v>
      </c>
      <c r="G47" s="37" t="s">
        <v>89</v>
      </c>
      <c r="H47" s="127">
        <v>3.85</v>
      </c>
      <c r="I47" s="71">
        <f t="shared" si="30"/>
        <v>3.85</v>
      </c>
      <c r="J47" s="95">
        <v>60</v>
      </c>
      <c r="K47" s="72">
        <f t="shared" si="31"/>
        <v>231</v>
      </c>
      <c r="L47" s="97">
        <v>485</v>
      </c>
      <c r="M47" s="38">
        <f t="shared" si="32"/>
        <v>485</v>
      </c>
      <c r="N47" s="38">
        <f t="shared" si="33"/>
        <v>716</v>
      </c>
      <c r="O47" s="43"/>
    </row>
    <row r="48" spans="1:15" s="4" customFormat="1" x14ac:dyDescent="0.35">
      <c r="A48" s="45">
        <f>IF(G48&lt;&gt;"",1+MAX($A$8:A47),"")</f>
        <v>28</v>
      </c>
      <c r="B48" s="47"/>
      <c r="C48" s="33" t="s">
        <v>151</v>
      </c>
      <c r="D48" s="104">
        <v>1</v>
      </c>
      <c r="E48" s="105">
        <v>0</v>
      </c>
      <c r="F48" s="104">
        <f t="shared" si="29"/>
        <v>1</v>
      </c>
      <c r="G48" s="37" t="s">
        <v>89</v>
      </c>
      <c r="H48" s="127">
        <v>0.64</v>
      </c>
      <c r="I48" s="71">
        <f t="shared" si="30"/>
        <v>0.64</v>
      </c>
      <c r="J48" s="95">
        <v>60</v>
      </c>
      <c r="K48" s="72">
        <f t="shared" si="31"/>
        <v>38.4</v>
      </c>
      <c r="L48" s="97">
        <v>64</v>
      </c>
      <c r="M48" s="38">
        <f t="shared" si="32"/>
        <v>64</v>
      </c>
      <c r="N48" s="38">
        <f t="shared" si="33"/>
        <v>102.4</v>
      </c>
      <c r="O48" s="43"/>
    </row>
    <row r="49" spans="1:15" s="4" customFormat="1" x14ac:dyDescent="0.35">
      <c r="A49" s="45">
        <f>IF(G49&lt;&gt;"",1+MAX($A$8:A48),"")</f>
        <v>29</v>
      </c>
      <c r="B49" s="47"/>
      <c r="C49" s="33" t="s">
        <v>129</v>
      </c>
      <c r="D49" s="104">
        <v>2</v>
      </c>
      <c r="E49" s="105">
        <v>0</v>
      </c>
      <c r="F49" s="104">
        <f t="shared" si="29"/>
        <v>2</v>
      </c>
      <c r="G49" s="37" t="s">
        <v>89</v>
      </c>
      <c r="H49" s="127">
        <v>1.5</v>
      </c>
      <c r="I49" s="71">
        <f t="shared" si="30"/>
        <v>3</v>
      </c>
      <c r="J49" s="95">
        <v>60</v>
      </c>
      <c r="K49" s="72">
        <f t="shared" si="31"/>
        <v>180</v>
      </c>
      <c r="L49" s="97">
        <v>180</v>
      </c>
      <c r="M49" s="38">
        <f t="shared" si="32"/>
        <v>360</v>
      </c>
      <c r="N49" s="38">
        <f t="shared" si="33"/>
        <v>540</v>
      </c>
      <c r="O49" s="43"/>
    </row>
    <row r="50" spans="1:15" s="4" customFormat="1" x14ac:dyDescent="0.35">
      <c r="A50" s="32" t="str">
        <f>IF(G50&lt;&gt;"",1+MAX($A$8:A49),"")</f>
        <v/>
      </c>
      <c r="B50" s="48"/>
      <c r="C50" s="92"/>
      <c r="D50" s="104"/>
      <c r="E50" s="105"/>
      <c r="F50" s="104"/>
      <c r="G50" s="37"/>
      <c r="H50" s="126"/>
      <c r="I50" s="71"/>
      <c r="J50" s="95"/>
      <c r="K50" s="72"/>
      <c r="L50" s="73"/>
      <c r="M50" s="38"/>
      <c r="N50" s="38"/>
      <c r="O50" s="44"/>
    </row>
    <row r="51" spans="1:15" s="4" customFormat="1" x14ac:dyDescent="0.35">
      <c r="A51" s="32" t="str">
        <f>IF(G51&lt;&gt;"",1+MAX($A$8:A50),"")</f>
        <v/>
      </c>
      <c r="B51" s="48"/>
      <c r="C51" s="108" t="s">
        <v>103</v>
      </c>
      <c r="D51" s="104"/>
      <c r="E51" s="105"/>
      <c r="F51" s="104"/>
      <c r="G51" s="37"/>
      <c r="H51" s="126"/>
      <c r="I51" s="71"/>
      <c r="J51" s="95"/>
      <c r="K51" s="72"/>
      <c r="L51" s="73"/>
      <c r="M51" s="38"/>
      <c r="N51" s="38"/>
      <c r="O51" s="44"/>
    </row>
    <row r="52" spans="1:15" s="4" customFormat="1" ht="31" x14ac:dyDescent="0.35">
      <c r="A52" s="45">
        <f>IF(G52&lt;&gt;"",1+MAX($A$8:A51),"")</f>
        <v>30</v>
      </c>
      <c r="B52" s="47"/>
      <c r="C52" s="33" t="s">
        <v>161</v>
      </c>
      <c r="D52" s="104">
        <v>2</v>
      </c>
      <c r="E52" s="105">
        <v>0</v>
      </c>
      <c r="F52" s="104">
        <f t="shared" ref="F52" si="34">CEILING(SUM(D52:D52)*(1+E52),1)</f>
        <v>2</v>
      </c>
      <c r="G52" s="37" t="s">
        <v>89</v>
      </c>
      <c r="H52" s="130">
        <v>0</v>
      </c>
      <c r="I52" s="71">
        <f>H52*F52</f>
        <v>0</v>
      </c>
      <c r="J52" s="95">
        <v>60</v>
      </c>
      <c r="K52" s="72">
        <f>J52*I52</f>
        <v>0</v>
      </c>
      <c r="L52" s="131">
        <v>0</v>
      </c>
      <c r="M52" s="38">
        <f>L52*F52</f>
        <v>0</v>
      </c>
      <c r="N52" s="38">
        <f>M52+K52</f>
        <v>0</v>
      </c>
      <c r="O52" s="43"/>
    </row>
    <row r="53" spans="1:15" s="4" customFormat="1" x14ac:dyDescent="0.35">
      <c r="A53" s="45" t="str">
        <f>IF(G53&lt;&gt;"",1+MAX($A$8:A52),"")</f>
        <v/>
      </c>
      <c r="B53" s="47"/>
      <c r="C53" s="33"/>
      <c r="D53" s="104"/>
      <c r="E53" s="105"/>
      <c r="F53" s="104"/>
      <c r="G53" s="37"/>
      <c r="H53" s="126"/>
      <c r="I53" s="71"/>
      <c r="J53" s="95"/>
      <c r="K53" s="72"/>
      <c r="L53" s="73"/>
      <c r="M53" s="38"/>
      <c r="N53" s="38"/>
      <c r="O53" s="43"/>
    </row>
    <row r="54" spans="1:15" s="4" customFormat="1" x14ac:dyDescent="0.35">
      <c r="A54" s="32" t="str">
        <f>IF(G54&lt;&gt;"",1+MAX($A$8:A53),"")</f>
        <v/>
      </c>
      <c r="B54" s="48"/>
      <c r="C54" s="108" t="s">
        <v>130</v>
      </c>
      <c r="D54" s="104"/>
      <c r="E54" s="105"/>
      <c r="F54" s="104"/>
      <c r="G54" s="37"/>
      <c r="H54" s="126"/>
      <c r="I54" s="71"/>
      <c r="J54" s="95"/>
      <c r="K54" s="72"/>
      <c r="L54" s="73"/>
      <c r="M54" s="38"/>
      <c r="N54" s="38"/>
      <c r="O54" s="44"/>
    </row>
    <row r="55" spans="1:15" s="4" customFormat="1" x14ac:dyDescent="0.35">
      <c r="A55" s="45">
        <f>IF(G55&lt;&gt;"",1+MAX($A$8:A54),"")</f>
        <v>31</v>
      </c>
      <c r="B55" s="47"/>
      <c r="C55" s="33" t="s">
        <v>153</v>
      </c>
      <c r="D55" s="104">
        <v>2</v>
      </c>
      <c r="E55" s="105">
        <v>0</v>
      </c>
      <c r="F55" s="104">
        <f t="shared" ref="F55" si="35">CEILING(SUM(D55:D55)*(1+E55),1)</f>
        <v>2</v>
      </c>
      <c r="G55" s="37" t="s">
        <v>89</v>
      </c>
      <c r="H55" s="130">
        <v>0</v>
      </c>
      <c r="I55" s="71">
        <f t="shared" ref="I55" si="36">H55*F55</f>
        <v>0</v>
      </c>
      <c r="J55" s="95">
        <v>60</v>
      </c>
      <c r="K55" s="72">
        <f t="shared" ref="K55" si="37">J55*I55</f>
        <v>0</v>
      </c>
      <c r="L55" s="131">
        <v>0</v>
      </c>
      <c r="M55" s="38">
        <f t="shared" ref="M55" si="38">L55*F55</f>
        <v>0</v>
      </c>
      <c r="N55" s="38">
        <f t="shared" ref="N55" si="39">M55+K55</f>
        <v>0</v>
      </c>
      <c r="O55" s="43"/>
    </row>
    <row r="56" spans="1:15" s="4" customFormat="1" x14ac:dyDescent="0.35">
      <c r="A56" s="45" t="str">
        <f>IF(G56&lt;&gt;"",1+MAX($A$8:A55),"")</f>
        <v/>
      </c>
      <c r="B56" s="47"/>
      <c r="C56" s="33"/>
      <c r="D56" s="104"/>
      <c r="E56" s="105"/>
      <c r="F56" s="104"/>
      <c r="G56" s="37"/>
      <c r="H56" s="126"/>
      <c r="I56" s="71"/>
      <c r="J56" s="95"/>
      <c r="K56" s="72"/>
      <c r="L56" s="73"/>
      <c r="M56" s="38"/>
      <c r="N56" s="38"/>
      <c r="O56" s="43"/>
    </row>
    <row r="57" spans="1:15" s="4" customFormat="1" x14ac:dyDescent="0.35">
      <c r="A57" s="32" t="str">
        <f>IF(G57&lt;&gt;"",1+MAX($A$8:A56),"")</f>
        <v/>
      </c>
      <c r="B57" s="48"/>
      <c r="C57" s="108" t="s">
        <v>131</v>
      </c>
      <c r="D57" s="104"/>
      <c r="E57" s="105"/>
      <c r="F57" s="104"/>
      <c r="G57" s="37"/>
      <c r="H57" s="126"/>
      <c r="I57" s="71"/>
      <c r="J57" s="95"/>
      <c r="K57" s="72"/>
      <c r="L57" s="73"/>
      <c r="M57" s="38"/>
      <c r="N57" s="38"/>
      <c r="O57" s="44"/>
    </row>
    <row r="58" spans="1:15" s="4" customFormat="1" x14ac:dyDescent="0.35">
      <c r="A58" s="45">
        <f>IF(G58&lt;&gt;"",1+MAX($A$8:A57),"")</f>
        <v>32</v>
      </c>
      <c r="B58" s="47"/>
      <c r="C58" s="33" t="s">
        <v>132</v>
      </c>
      <c r="D58" s="104">
        <v>8</v>
      </c>
      <c r="E58" s="105">
        <v>0</v>
      </c>
      <c r="F58" s="104">
        <f t="shared" ref="F58" si="40">CEILING(SUM(D58:D58)*(1+E58),1)</f>
        <v>8</v>
      </c>
      <c r="G58" s="37" t="s">
        <v>89</v>
      </c>
      <c r="H58" s="127">
        <v>1.5</v>
      </c>
      <c r="I58" s="71">
        <f t="shared" ref="I58" si="41">H58*F58</f>
        <v>12</v>
      </c>
      <c r="J58" s="95">
        <v>60</v>
      </c>
      <c r="K58" s="72">
        <f t="shared" ref="K58" si="42">J58*I58</f>
        <v>720</v>
      </c>
      <c r="L58" s="97">
        <v>280</v>
      </c>
      <c r="M58" s="38">
        <f t="shared" ref="M58" si="43">L58*F58</f>
        <v>2240</v>
      </c>
      <c r="N58" s="38">
        <f t="shared" ref="N58" si="44">M58+K58</f>
        <v>2960</v>
      </c>
      <c r="O58" s="43"/>
    </row>
    <row r="59" spans="1:15" s="4" customFormat="1" x14ac:dyDescent="0.35">
      <c r="A59" s="45" t="str">
        <f>IF(G59&lt;&gt;"",1+MAX($A$8:A58),"")</f>
        <v/>
      </c>
      <c r="B59" s="47"/>
      <c r="C59" s="33"/>
      <c r="D59" s="104"/>
      <c r="E59" s="105"/>
      <c r="F59" s="104"/>
      <c r="G59" s="37"/>
      <c r="H59" s="126"/>
      <c r="I59" s="71"/>
      <c r="J59" s="95"/>
      <c r="K59" s="72"/>
      <c r="L59" s="73"/>
      <c r="M59" s="38"/>
      <c r="N59" s="38"/>
      <c r="O59" s="43"/>
    </row>
    <row r="60" spans="1:15" s="4" customFormat="1" x14ac:dyDescent="0.35">
      <c r="A60" s="32" t="str">
        <f>IF(G60&lt;&gt;"",1+MAX($A$8:A59),"")</f>
        <v/>
      </c>
      <c r="B60" s="48"/>
      <c r="C60" s="108" t="s">
        <v>133</v>
      </c>
      <c r="D60" s="104"/>
      <c r="E60" s="105"/>
      <c r="F60" s="104"/>
      <c r="G60" s="37"/>
      <c r="H60" s="126"/>
      <c r="I60" s="71"/>
      <c r="J60" s="95"/>
      <c r="K60" s="72"/>
      <c r="L60" s="73"/>
      <c r="M60" s="38"/>
      <c r="N60" s="38"/>
      <c r="O60" s="44"/>
    </row>
    <row r="61" spans="1:15" s="4" customFormat="1" x14ac:dyDescent="0.35">
      <c r="A61" s="45">
        <f>IF(G61&lt;&gt;"",1+MAX($A$8:A60),"")</f>
        <v>33</v>
      </c>
      <c r="B61" s="47"/>
      <c r="C61" s="33" t="s">
        <v>134</v>
      </c>
      <c r="D61" s="104">
        <v>7</v>
      </c>
      <c r="E61" s="105">
        <v>0</v>
      </c>
      <c r="F61" s="104">
        <f t="shared" ref="F61:F64" si="45">CEILING(SUM(D61:D61)*(1+E61),1)</f>
        <v>7</v>
      </c>
      <c r="G61" s="37" t="s">
        <v>89</v>
      </c>
      <c r="H61" s="127">
        <v>1</v>
      </c>
      <c r="I61" s="71">
        <f t="shared" ref="I61:I64" si="46">H61*F61</f>
        <v>7</v>
      </c>
      <c r="J61" s="95">
        <v>60</v>
      </c>
      <c r="K61" s="72">
        <f t="shared" ref="K61:K64" si="47">J61*I61</f>
        <v>420</v>
      </c>
      <c r="L61" s="73">
        <v>95</v>
      </c>
      <c r="M61" s="38">
        <f t="shared" ref="M61:M64" si="48">L61*F61</f>
        <v>665</v>
      </c>
      <c r="N61" s="38">
        <f t="shared" ref="N61:N64" si="49">M61+K61</f>
        <v>1085</v>
      </c>
      <c r="O61" s="43"/>
    </row>
    <row r="62" spans="1:15" s="4" customFormat="1" x14ac:dyDescent="0.35">
      <c r="A62" s="45"/>
      <c r="B62" s="47"/>
      <c r="C62" s="33"/>
      <c r="D62" s="104"/>
      <c r="E62" s="105"/>
      <c r="F62" s="104"/>
      <c r="G62" s="37"/>
      <c r="H62" s="127"/>
      <c r="I62" s="71"/>
      <c r="J62" s="95"/>
      <c r="K62" s="72"/>
      <c r="L62" s="73"/>
      <c r="M62" s="38"/>
      <c r="N62" s="38"/>
      <c r="O62" s="43"/>
    </row>
    <row r="63" spans="1:15" s="4" customFormat="1" x14ac:dyDescent="0.35">
      <c r="A63" s="45"/>
      <c r="B63" s="47"/>
      <c r="C63" s="108" t="s">
        <v>135</v>
      </c>
      <c r="D63" s="104"/>
      <c r="E63" s="105"/>
      <c r="F63" s="104"/>
      <c r="G63" s="37"/>
      <c r="H63" s="127"/>
      <c r="I63" s="71"/>
      <c r="J63" s="95"/>
      <c r="K63" s="72"/>
      <c r="L63" s="73"/>
      <c r="M63" s="38"/>
      <c r="N63" s="38"/>
      <c r="O63" s="43"/>
    </row>
    <row r="64" spans="1:15" s="4" customFormat="1" x14ac:dyDescent="0.35">
      <c r="A64" s="45">
        <f>IF(G64&lt;&gt;"",1+MAX($A$8:A63),"")</f>
        <v>34</v>
      </c>
      <c r="B64" s="47"/>
      <c r="C64" s="33" t="s">
        <v>136</v>
      </c>
      <c r="D64" s="104">
        <v>4</v>
      </c>
      <c r="E64" s="105">
        <v>0</v>
      </c>
      <c r="F64" s="104">
        <f t="shared" si="45"/>
        <v>4</v>
      </c>
      <c r="G64" s="37" t="s">
        <v>89</v>
      </c>
      <c r="H64" s="127">
        <v>1</v>
      </c>
      <c r="I64" s="71">
        <f t="shared" si="46"/>
        <v>4</v>
      </c>
      <c r="J64" s="95">
        <v>60</v>
      </c>
      <c r="K64" s="72">
        <f t="shared" si="47"/>
        <v>240</v>
      </c>
      <c r="L64" s="73">
        <v>54</v>
      </c>
      <c r="M64" s="38">
        <f t="shared" si="48"/>
        <v>216</v>
      </c>
      <c r="N64" s="38">
        <f t="shared" si="49"/>
        <v>456</v>
      </c>
      <c r="O64" s="43"/>
    </row>
    <row r="65" spans="1:15" s="4" customFormat="1" x14ac:dyDescent="0.35">
      <c r="A65" s="32" t="str">
        <f>IF(G65&lt;&gt;"",1+MAX($A$8:A64),"")</f>
        <v/>
      </c>
      <c r="B65" s="48"/>
      <c r="C65" s="33"/>
      <c r="D65" s="104"/>
      <c r="E65" s="105"/>
      <c r="F65" s="104"/>
      <c r="G65" s="37"/>
      <c r="H65" s="126"/>
      <c r="I65" s="71"/>
      <c r="J65" s="95"/>
      <c r="K65" s="72"/>
      <c r="L65" s="73"/>
      <c r="M65" s="38"/>
      <c r="N65" s="38"/>
      <c r="O65" s="44"/>
    </row>
    <row r="66" spans="1:15" s="4" customFormat="1" x14ac:dyDescent="0.35">
      <c r="A66" s="32" t="str">
        <f>IF(G66&lt;&gt;"",1+MAX($A$8:A65),"")</f>
        <v/>
      </c>
      <c r="B66" s="48"/>
      <c r="C66" s="107" t="s">
        <v>115</v>
      </c>
      <c r="D66" s="104"/>
      <c r="E66" s="105"/>
      <c r="F66" s="104"/>
      <c r="G66" s="37"/>
      <c r="H66" s="126"/>
      <c r="I66" s="71"/>
      <c r="J66" s="95"/>
      <c r="K66" s="72"/>
      <c r="L66" s="73"/>
      <c r="M66" s="38"/>
      <c r="N66" s="38"/>
      <c r="O66" s="44"/>
    </row>
    <row r="67" spans="1:15" s="4" customFormat="1" x14ac:dyDescent="0.35">
      <c r="A67" s="45">
        <f>IF(G67&lt;&gt;"",1+MAX($A$8:A66),"")</f>
        <v>35</v>
      </c>
      <c r="B67" s="47"/>
      <c r="C67" s="33" t="s">
        <v>154</v>
      </c>
      <c r="D67" s="104">
        <v>1310</v>
      </c>
      <c r="E67" s="105">
        <v>0.05</v>
      </c>
      <c r="F67" s="104">
        <f t="shared" ref="F67" si="50">CEILING(SUM(D67:D67)*(1+E67),1)</f>
        <v>1376</v>
      </c>
      <c r="G67" s="37" t="s">
        <v>120</v>
      </c>
      <c r="H67" s="130">
        <v>0</v>
      </c>
      <c r="I67" s="71">
        <f t="shared" ref="I67" si="51">H67*F67</f>
        <v>0</v>
      </c>
      <c r="J67" s="95">
        <v>60</v>
      </c>
      <c r="K67" s="72">
        <f t="shared" ref="K67" si="52">J67*I67</f>
        <v>0</v>
      </c>
      <c r="L67" s="132">
        <v>0</v>
      </c>
      <c r="M67" s="38">
        <f t="shared" ref="M67" si="53">L67*F67</f>
        <v>0</v>
      </c>
      <c r="N67" s="38">
        <f t="shared" ref="N67" si="54">M67+K67</f>
        <v>0</v>
      </c>
      <c r="O67" s="43"/>
    </row>
    <row r="68" spans="1:15" s="4" customFormat="1" x14ac:dyDescent="0.35">
      <c r="A68" s="45" t="str">
        <f>IF(G68&lt;&gt;"",1+MAX($A$8:A67),"")</f>
        <v/>
      </c>
      <c r="B68" s="47"/>
      <c r="C68" s="33"/>
      <c r="D68" s="104"/>
      <c r="E68" s="105"/>
      <c r="F68" s="104"/>
      <c r="G68" s="37"/>
      <c r="H68" s="126"/>
      <c r="I68" s="71"/>
      <c r="J68" s="95"/>
      <c r="K68" s="72"/>
      <c r="L68" s="73"/>
      <c r="M68" s="38"/>
      <c r="N68" s="38"/>
      <c r="O68" s="43"/>
    </row>
    <row r="69" spans="1:15" s="4" customFormat="1" x14ac:dyDescent="0.35">
      <c r="A69" s="32" t="str">
        <f>IF(G69&lt;&gt;"",1+MAX($A$8:A68),"")</f>
        <v/>
      </c>
      <c r="B69" s="48"/>
      <c r="C69" s="107" t="s">
        <v>106</v>
      </c>
      <c r="D69" s="104"/>
      <c r="E69" s="105"/>
      <c r="F69" s="104"/>
      <c r="G69" s="37"/>
      <c r="H69" s="126"/>
      <c r="I69" s="71"/>
      <c r="J69" s="95"/>
      <c r="K69" s="72"/>
      <c r="L69" s="73"/>
      <c r="M69" s="38"/>
      <c r="N69" s="38"/>
      <c r="O69" s="44"/>
    </row>
    <row r="70" spans="1:15" s="4" customFormat="1" x14ac:dyDescent="0.35">
      <c r="A70" s="45">
        <f>IF(G70&lt;&gt;"",1+MAX($A$8:A69),"")</f>
        <v>36</v>
      </c>
      <c r="B70" s="47"/>
      <c r="C70" s="33" t="s">
        <v>157</v>
      </c>
      <c r="D70" s="104">
        <v>2005</v>
      </c>
      <c r="E70" s="105">
        <v>0.05</v>
      </c>
      <c r="F70" s="104">
        <f t="shared" ref="F70:F73" si="55">CEILING(SUM(D70:D70)*(1+E70),1)</f>
        <v>2106</v>
      </c>
      <c r="G70" s="37" t="s">
        <v>120</v>
      </c>
      <c r="H70" s="130"/>
      <c r="I70" s="71">
        <f t="shared" ref="I70:I72" si="56">H70*F70</f>
        <v>0</v>
      </c>
      <c r="J70" s="95">
        <v>60</v>
      </c>
      <c r="K70" s="72">
        <f t="shared" ref="K70:K72" si="57">J70*I70</f>
        <v>0</v>
      </c>
      <c r="L70" s="132"/>
      <c r="M70" s="38">
        <f t="shared" ref="M70:M72" si="58">L70*F70</f>
        <v>0</v>
      </c>
      <c r="N70" s="38">
        <f t="shared" ref="N70:N72" si="59">M70+K70</f>
        <v>0</v>
      </c>
      <c r="O70" s="43"/>
    </row>
    <row r="71" spans="1:15" s="4" customFormat="1" x14ac:dyDescent="0.35">
      <c r="A71" s="45">
        <f>IF(G71&lt;&gt;"",1+MAX($A$8:A70),"")</f>
        <v>37</v>
      </c>
      <c r="B71" s="47"/>
      <c r="C71" s="33" t="s">
        <v>160</v>
      </c>
      <c r="D71" s="104">
        <v>280</v>
      </c>
      <c r="E71" s="105">
        <v>0.05</v>
      </c>
      <c r="F71" s="104">
        <f t="shared" ref="F71" si="60">CEILING(SUM(D71:D71)*(1+E71),1)</f>
        <v>294</v>
      </c>
      <c r="G71" s="37" t="s">
        <v>120</v>
      </c>
      <c r="H71" s="130"/>
      <c r="I71" s="71">
        <f t="shared" ref="I71" si="61">H71*F71</f>
        <v>0</v>
      </c>
      <c r="J71" s="95">
        <v>60</v>
      </c>
      <c r="K71" s="72">
        <f t="shared" ref="K71" si="62">J71*I71</f>
        <v>0</v>
      </c>
      <c r="L71" s="132"/>
      <c r="M71" s="38">
        <f t="shared" ref="M71" si="63">L71*F71</f>
        <v>0</v>
      </c>
      <c r="N71" s="38">
        <f t="shared" ref="N71" si="64">M71+K71</f>
        <v>0</v>
      </c>
      <c r="O71" s="43"/>
    </row>
    <row r="72" spans="1:15" s="4" customFormat="1" x14ac:dyDescent="0.35">
      <c r="A72" s="45">
        <f>IF(G72&lt;&gt;"",1+MAX($A$8:A70),"")</f>
        <v>37</v>
      </c>
      <c r="B72" s="47"/>
      <c r="C72" s="33" t="s">
        <v>155</v>
      </c>
      <c r="D72" s="104">
        <v>20</v>
      </c>
      <c r="E72" s="105">
        <v>0.05</v>
      </c>
      <c r="F72" s="104">
        <f t="shared" si="55"/>
        <v>21</v>
      </c>
      <c r="G72" s="37" t="s">
        <v>120</v>
      </c>
      <c r="H72" s="130"/>
      <c r="I72" s="71">
        <f t="shared" si="56"/>
        <v>0</v>
      </c>
      <c r="J72" s="95">
        <v>60</v>
      </c>
      <c r="K72" s="72">
        <f t="shared" si="57"/>
        <v>0</v>
      </c>
      <c r="L72" s="132"/>
      <c r="M72" s="38">
        <f t="shared" si="58"/>
        <v>0</v>
      </c>
      <c r="N72" s="38">
        <f t="shared" si="59"/>
        <v>0</v>
      </c>
      <c r="O72" s="43"/>
    </row>
    <row r="73" spans="1:15" s="4" customFormat="1" x14ac:dyDescent="0.35">
      <c r="A73" s="45">
        <f>IF(G73&lt;&gt;"",1+MAX($A$8:A72),"")</f>
        <v>38</v>
      </c>
      <c r="B73" s="47"/>
      <c r="C73" s="33" t="s">
        <v>159</v>
      </c>
      <c r="D73" s="104">
        <v>180</v>
      </c>
      <c r="E73" s="105">
        <v>0.05</v>
      </c>
      <c r="F73" s="104">
        <f t="shared" si="55"/>
        <v>189</v>
      </c>
      <c r="G73" s="37" t="s">
        <v>120</v>
      </c>
      <c r="H73" s="130"/>
      <c r="I73" s="71">
        <f t="shared" ref="I73" si="65">H73*F73</f>
        <v>0</v>
      </c>
      <c r="J73" s="95">
        <v>60</v>
      </c>
      <c r="K73" s="72">
        <f t="shared" ref="K73" si="66">J73*I73</f>
        <v>0</v>
      </c>
      <c r="L73" s="132"/>
      <c r="M73" s="38">
        <f t="shared" ref="M73" si="67">L73*F73</f>
        <v>0</v>
      </c>
      <c r="N73" s="38">
        <f t="shared" ref="N73" si="68">M73+K73</f>
        <v>0</v>
      </c>
      <c r="O73" s="43"/>
    </row>
    <row r="74" spans="1:15" s="4" customFormat="1" x14ac:dyDescent="0.35">
      <c r="A74" s="45">
        <f>IF(G74&lt;&gt;"",1+MAX($A$8:A73),"")</f>
        <v>39</v>
      </c>
      <c r="B74" s="47"/>
      <c r="C74" s="33" t="s">
        <v>156</v>
      </c>
      <c r="D74" s="104">
        <v>205</v>
      </c>
      <c r="E74" s="105">
        <v>0.05</v>
      </c>
      <c r="F74" s="104">
        <f t="shared" ref="F74:F80" si="69">CEILING(SUM(D74:D74)*(1+E74),1)</f>
        <v>216</v>
      </c>
      <c r="G74" s="37" t="s">
        <v>120</v>
      </c>
      <c r="H74" s="130"/>
      <c r="I74" s="71">
        <f t="shared" ref="I74" si="70">H74*F74</f>
        <v>0</v>
      </c>
      <c r="J74" s="95">
        <v>60</v>
      </c>
      <c r="K74" s="72">
        <f t="shared" ref="K74" si="71">J74*I74</f>
        <v>0</v>
      </c>
      <c r="L74" s="132"/>
      <c r="M74" s="38">
        <f t="shared" ref="M74:M80" si="72">L74*F74</f>
        <v>0</v>
      </c>
      <c r="N74" s="38">
        <f t="shared" ref="N74:N80" si="73">M74+K74</f>
        <v>0</v>
      </c>
      <c r="O74" s="43"/>
    </row>
    <row r="75" spans="1:15" s="4" customFormat="1" x14ac:dyDescent="0.35">
      <c r="A75" s="45">
        <f>IF(G75&lt;&gt;"",1+MAX($A$8:A74),"")</f>
        <v>40</v>
      </c>
      <c r="B75" s="47"/>
      <c r="C75" s="33" t="s">
        <v>158</v>
      </c>
      <c r="D75" s="104">
        <v>70</v>
      </c>
      <c r="E75" s="105">
        <v>0.05</v>
      </c>
      <c r="F75" s="104">
        <f t="shared" ref="F75" si="74">CEILING(SUM(D75:D75)*(1+E75),1)</f>
        <v>74</v>
      </c>
      <c r="G75" s="37" t="s">
        <v>120</v>
      </c>
      <c r="H75" s="130"/>
      <c r="I75" s="71">
        <f t="shared" ref="I75" si="75">H75*F75</f>
        <v>0</v>
      </c>
      <c r="J75" s="95">
        <v>60</v>
      </c>
      <c r="K75" s="72">
        <f t="shared" ref="K75" si="76">J75*I75</f>
        <v>0</v>
      </c>
      <c r="L75" s="132"/>
      <c r="M75" s="38">
        <f t="shared" ref="M75" si="77">L75*F75</f>
        <v>0</v>
      </c>
      <c r="N75" s="38">
        <f t="shared" ref="N75" si="78">M75+K75</f>
        <v>0</v>
      </c>
      <c r="O75" s="43"/>
    </row>
    <row r="76" spans="1:15" s="4" customFormat="1" x14ac:dyDescent="0.35">
      <c r="A76" s="45">
        <f>IF(G76&lt;&gt;"",1+MAX($A$8:A75),"")</f>
        <v>41</v>
      </c>
      <c r="B76" s="47"/>
      <c r="C76" s="33" t="s">
        <v>163</v>
      </c>
      <c r="D76" s="104">
        <v>60</v>
      </c>
      <c r="E76" s="105">
        <v>0.05</v>
      </c>
      <c r="F76" s="104">
        <f t="shared" ref="F76" si="79">CEILING(SUM(D76:D76)*(1+E76),1)</f>
        <v>63</v>
      </c>
      <c r="G76" s="37" t="s">
        <v>120</v>
      </c>
      <c r="H76" s="130"/>
      <c r="I76" s="71">
        <f t="shared" ref="I76" si="80">H76*F76</f>
        <v>0</v>
      </c>
      <c r="J76" s="95">
        <v>60</v>
      </c>
      <c r="K76" s="72">
        <f t="shared" ref="K76" si="81">J76*I76</f>
        <v>0</v>
      </c>
      <c r="L76" s="132"/>
      <c r="M76" s="38">
        <f t="shared" ref="M76" si="82">L76*F76</f>
        <v>0</v>
      </c>
      <c r="N76" s="38">
        <f t="shared" ref="N76" si="83">M76+K76</f>
        <v>0</v>
      </c>
      <c r="O76" s="43"/>
    </row>
    <row r="77" spans="1:15" s="4" customFormat="1" x14ac:dyDescent="0.35">
      <c r="A77" s="45">
        <f>IF(G77&lt;&gt;"",1+MAX($A$8:A76),"")</f>
        <v>42</v>
      </c>
      <c r="B77" s="47"/>
      <c r="C77" s="33" t="s">
        <v>162</v>
      </c>
      <c r="D77" s="104">
        <v>40</v>
      </c>
      <c r="E77" s="105">
        <v>0.05</v>
      </c>
      <c r="F77" s="104">
        <f t="shared" ref="F77" si="84">CEILING(SUM(D77:D77)*(1+E77),1)</f>
        <v>42</v>
      </c>
      <c r="G77" s="37" t="s">
        <v>120</v>
      </c>
      <c r="H77" s="130"/>
      <c r="I77" s="71">
        <f t="shared" ref="I77" si="85">H77*F77</f>
        <v>0</v>
      </c>
      <c r="J77" s="95">
        <v>60</v>
      </c>
      <c r="K77" s="72">
        <f t="shared" ref="K77" si="86">J77*I77</f>
        <v>0</v>
      </c>
      <c r="L77" s="132"/>
      <c r="M77" s="38">
        <f t="shared" ref="M77" si="87">L77*F77</f>
        <v>0</v>
      </c>
      <c r="N77" s="38">
        <f t="shared" ref="N77" si="88">M77+K77</f>
        <v>0</v>
      </c>
      <c r="O77" s="43"/>
    </row>
    <row r="78" spans="1:15" s="4" customFormat="1" x14ac:dyDescent="0.35">
      <c r="A78" s="45"/>
      <c r="B78" s="47"/>
      <c r="C78" s="33"/>
      <c r="D78" s="104"/>
      <c r="E78" s="105"/>
      <c r="F78" s="104"/>
      <c r="G78" s="37"/>
      <c r="H78" s="129"/>
      <c r="I78" s="71"/>
      <c r="J78" s="95"/>
      <c r="K78" s="72"/>
      <c r="L78" s="73"/>
      <c r="M78" s="38"/>
      <c r="N78" s="38"/>
      <c r="O78" s="43"/>
    </row>
    <row r="79" spans="1:15" s="4" customFormat="1" x14ac:dyDescent="0.35">
      <c r="A79" s="45"/>
      <c r="B79" s="47"/>
      <c r="C79" s="107" t="s">
        <v>118</v>
      </c>
      <c r="D79" s="104"/>
      <c r="E79" s="105"/>
      <c r="F79" s="104"/>
      <c r="G79" s="37"/>
      <c r="H79" s="126"/>
      <c r="I79" s="71"/>
      <c r="J79" s="95"/>
      <c r="K79" s="72"/>
      <c r="L79" s="73"/>
      <c r="M79" s="38"/>
      <c r="N79" s="38"/>
      <c r="O79" s="43"/>
    </row>
    <row r="80" spans="1:15" s="4" customFormat="1" x14ac:dyDescent="0.35">
      <c r="A80" s="45">
        <f>IF(G80&lt;&gt;"",1+MAX($A$8:A75),"")</f>
        <v>41</v>
      </c>
      <c r="B80" s="47"/>
      <c r="C80" s="33" t="s">
        <v>116</v>
      </c>
      <c r="D80" s="104">
        <v>90</v>
      </c>
      <c r="E80" s="105">
        <v>0.05</v>
      </c>
      <c r="F80" s="104">
        <f t="shared" si="69"/>
        <v>95</v>
      </c>
      <c r="G80" s="37" t="s">
        <v>120</v>
      </c>
      <c r="H80" s="127">
        <v>0.12</v>
      </c>
      <c r="I80" s="71">
        <f t="shared" ref="I80" si="89">H80*F80</f>
        <v>11.4</v>
      </c>
      <c r="J80" s="95">
        <v>60</v>
      </c>
      <c r="K80" s="72">
        <f t="shared" ref="K80" si="90">J80*I80</f>
        <v>684</v>
      </c>
      <c r="L80" s="73">
        <v>1.24</v>
      </c>
      <c r="M80" s="38">
        <f t="shared" si="72"/>
        <v>117.8</v>
      </c>
      <c r="N80" s="38">
        <f t="shared" si="73"/>
        <v>801.8</v>
      </c>
      <c r="O80" s="43"/>
    </row>
    <row r="81" spans="1:19" s="4" customFormat="1" x14ac:dyDescent="0.35">
      <c r="A81" s="45">
        <f>IF(G81&lt;&gt;"",1+MAX($A$8:A80),"")</f>
        <v>43</v>
      </c>
      <c r="B81" s="47"/>
      <c r="C81" s="33" t="s">
        <v>117</v>
      </c>
      <c r="D81" s="104">
        <v>285</v>
      </c>
      <c r="E81" s="105">
        <v>0.05</v>
      </c>
      <c r="F81" s="104">
        <f t="shared" ref="F81:F83" si="91">CEILING(SUM(D81:D81)*(1+E81),1)</f>
        <v>300</v>
      </c>
      <c r="G81" s="37" t="s">
        <v>120</v>
      </c>
      <c r="H81" s="127">
        <v>0.2</v>
      </c>
      <c r="I81" s="71">
        <f t="shared" ref="I81:I83" si="92">H81*F81</f>
        <v>60</v>
      </c>
      <c r="J81" s="95">
        <v>60</v>
      </c>
      <c r="K81" s="72">
        <f t="shared" ref="K81:K83" si="93">J81*I81</f>
        <v>3600</v>
      </c>
      <c r="L81" s="73">
        <v>1.4</v>
      </c>
      <c r="M81" s="38">
        <f t="shared" ref="M81:M83" si="94">L81*F81</f>
        <v>420</v>
      </c>
      <c r="N81" s="38">
        <f t="shared" ref="N81:N83" si="95">M81+K81</f>
        <v>4020</v>
      </c>
      <c r="O81" s="43"/>
    </row>
    <row r="82" spans="1:19" s="4" customFormat="1" ht="18.5" x14ac:dyDescent="0.35">
      <c r="A82" s="45"/>
      <c r="B82" s="47"/>
      <c r="C82" s="116" t="s">
        <v>119</v>
      </c>
      <c r="D82" s="104"/>
      <c r="E82" s="105"/>
      <c r="F82" s="104"/>
      <c r="G82" s="37"/>
      <c r="H82" s="129"/>
      <c r="I82" s="71"/>
      <c r="J82" s="95"/>
      <c r="K82" s="72"/>
      <c r="L82" s="73"/>
      <c r="M82" s="38"/>
      <c r="N82" s="38"/>
      <c r="O82" s="43"/>
    </row>
    <row r="83" spans="1:19" s="4" customFormat="1" ht="31" x14ac:dyDescent="0.35">
      <c r="A83" s="45">
        <f>IF(G83&lt;&gt;"",1+MAX($A$8:A82),"")</f>
        <v>44</v>
      </c>
      <c r="B83" s="47"/>
      <c r="C83" s="33" t="s">
        <v>114</v>
      </c>
      <c r="D83" s="104">
        <v>375</v>
      </c>
      <c r="E83" s="105">
        <v>0.05</v>
      </c>
      <c r="F83" s="104">
        <f t="shared" si="91"/>
        <v>394</v>
      </c>
      <c r="G83" s="37" t="s">
        <v>120</v>
      </c>
      <c r="H83" s="127">
        <v>0.154</v>
      </c>
      <c r="I83" s="71">
        <f t="shared" si="92"/>
        <v>60.676000000000002</v>
      </c>
      <c r="J83" s="95">
        <v>60</v>
      </c>
      <c r="K83" s="72">
        <f t="shared" si="93"/>
        <v>3640.56</v>
      </c>
      <c r="L83" s="73">
        <v>2.7</v>
      </c>
      <c r="M83" s="38">
        <f t="shared" si="94"/>
        <v>1063.8000000000002</v>
      </c>
      <c r="N83" s="38">
        <f t="shared" si="95"/>
        <v>4704.3600000000006</v>
      </c>
      <c r="O83" s="43"/>
    </row>
    <row r="84" spans="1:19" s="4" customFormat="1" x14ac:dyDescent="0.35">
      <c r="A84" s="45" t="str">
        <f>IF(G84&lt;&gt;"",1+MAX($A$8:A83),"")</f>
        <v/>
      </c>
      <c r="B84" s="47"/>
      <c r="C84" s="33"/>
      <c r="D84" s="104"/>
      <c r="E84" s="105"/>
      <c r="F84" s="104"/>
      <c r="G84" s="37"/>
      <c r="H84" s="126"/>
      <c r="I84" s="71"/>
      <c r="J84" s="95"/>
      <c r="K84" s="72"/>
      <c r="L84" s="73"/>
      <c r="M84" s="38"/>
      <c r="N84" s="38"/>
      <c r="O84" s="43"/>
    </row>
    <row r="85" spans="1:19" s="4" customFormat="1" ht="31" x14ac:dyDescent="0.35">
      <c r="A85" s="45">
        <f>IF(G85&lt;&gt;"",1+MAX($A$8:A84),"")</f>
        <v>45</v>
      </c>
      <c r="B85" s="47"/>
      <c r="C85" s="93" t="s">
        <v>121</v>
      </c>
      <c r="D85" s="106">
        <v>1</v>
      </c>
      <c r="E85" s="105">
        <v>0</v>
      </c>
      <c r="F85" s="104">
        <f>CEILING(SUM(D85:D85)*(1+E85),1)</f>
        <v>1</v>
      </c>
      <c r="G85" s="37" t="s">
        <v>88</v>
      </c>
      <c r="H85" s="127">
        <v>5</v>
      </c>
      <c r="I85" s="71">
        <f t="shared" ref="I85" si="96">H85*F85</f>
        <v>5</v>
      </c>
      <c r="J85" s="95">
        <v>60</v>
      </c>
      <c r="K85" s="72">
        <f t="shared" ref="K85" si="97">J85*I85</f>
        <v>300</v>
      </c>
      <c r="L85" s="73">
        <v>1000</v>
      </c>
      <c r="M85" s="38">
        <f t="shared" ref="M85" si="98">L85*F85</f>
        <v>1000</v>
      </c>
      <c r="N85" s="38">
        <f t="shared" ref="N85" si="99">M85+K85</f>
        <v>1300</v>
      </c>
      <c r="O85" s="43"/>
    </row>
    <row r="86" spans="1:19" s="4" customFormat="1" x14ac:dyDescent="0.35">
      <c r="A86" s="81" t="str">
        <f>IF(G86&lt;&gt;"",1+MAX($A$8:A85),"")</f>
        <v/>
      </c>
      <c r="B86" s="82"/>
      <c r="C86" s="33"/>
      <c r="D86" s="52"/>
      <c r="E86" s="83"/>
      <c r="F86" s="36"/>
      <c r="G86" s="84"/>
      <c r="H86" s="85"/>
      <c r="I86" s="86"/>
      <c r="J86" s="87"/>
      <c r="K86" s="88"/>
      <c r="L86" s="89"/>
      <c r="M86" s="38"/>
      <c r="N86" s="38"/>
      <c r="O86" s="90"/>
    </row>
    <row r="87" spans="1:19" s="4" customFormat="1" ht="16" thickBot="1" x14ac:dyDescent="0.4">
      <c r="A87" s="62" t="s">
        <v>3</v>
      </c>
      <c r="B87" s="62"/>
      <c r="C87" s="63"/>
      <c r="D87" s="64"/>
      <c r="E87" s="64"/>
      <c r="F87" s="65"/>
      <c r="G87" s="64"/>
      <c r="H87" s="64"/>
      <c r="I87" s="77">
        <f>SUM(I8:I86)</f>
        <v>1208.8220000000001</v>
      </c>
      <c r="J87" s="64"/>
      <c r="K87" s="79">
        <f>SUM(K8:K86)</f>
        <v>56087.4</v>
      </c>
      <c r="L87" s="64"/>
      <c r="M87" s="79">
        <f>SUM(M8:M86)</f>
        <v>32223.55</v>
      </c>
      <c r="N87" s="79">
        <f>SUM(N8:N86)</f>
        <v>88310.950000000012</v>
      </c>
      <c r="O87" s="79">
        <f>SUM(O8:O86)</f>
        <v>88310.950000000012</v>
      </c>
      <c r="P87" s="103"/>
    </row>
    <row r="88" spans="1:19" ht="16" thickTop="1" x14ac:dyDescent="0.35">
      <c r="R88" s="4"/>
      <c r="S88" s="4"/>
    </row>
    <row r="89" spans="1:19" x14ac:dyDescent="0.35">
      <c r="R89" s="4"/>
      <c r="S89" s="4"/>
    </row>
    <row r="90" spans="1:19" hidden="1" x14ac:dyDescent="0.35">
      <c r="R90" s="4"/>
      <c r="S90" s="4"/>
    </row>
    <row r="91" spans="1:19" hidden="1" x14ac:dyDescent="0.35">
      <c r="C91" t="s">
        <v>14</v>
      </c>
      <c r="D91" t="s">
        <v>13</v>
      </c>
      <c r="R91" s="4"/>
      <c r="S91" s="4"/>
    </row>
    <row r="92" spans="1:19" hidden="1" x14ac:dyDescent="0.35">
      <c r="C92" t="s">
        <v>23</v>
      </c>
      <c r="D92" t="s">
        <v>22</v>
      </c>
      <c r="R92" s="4"/>
      <c r="S92" s="4"/>
    </row>
    <row r="93" spans="1:19" hidden="1" x14ac:dyDescent="0.35">
      <c r="C93" t="s">
        <v>25</v>
      </c>
      <c r="D93" t="s">
        <v>24</v>
      </c>
      <c r="R93" s="4"/>
      <c r="S93" s="4"/>
    </row>
    <row r="94" spans="1:19" hidden="1" x14ac:dyDescent="0.35">
      <c r="C94" t="s">
        <v>27</v>
      </c>
      <c r="D94" t="s">
        <v>26</v>
      </c>
      <c r="R94" s="19"/>
      <c r="S94" s="19"/>
    </row>
    <row r="95" spans="1:19" hidden="1" x14ac:dyDescent="0.35">
      <c r="C95" t="s">
        <v>29</v>
      </c>
      <c r="D95" t="s">
        <v>28</v>
      </c>
    </row>
    <row r="96" spans="1:19" hidden="1" x14ac:dyDescent="0.35">
      <c r="C96" t="s">
        <v>31</v>
      </c>
      <c r="D96" t="s">
        <v>30</v>
      </c>
    </row>
    <row r="97" spans="3:19" hidden="1" x14ac:dyDescent="0.35">
      <c r="C97" t="s">
        <v>33</v>
      </c>
      <c r="D97" t="s">
        <v>32</v>
      </c>
    </row>
    <row r="98" spans="3:19" hidden="1" x14ac:dyDescent="0.35">
      <c r="C98" t="s">
        <v>35</v>
      </c>
      <c r="D98" t="s">
        <v>34</v>
      </c>
      <c r="R98" s="1"/>
      <c r="S98" s="1"/>
    </row>
    <row r="99" spans="3:19" hidden="1" x14ac:dyDescent="0.35">
      <c r="C99" t="s">
        <v>37</v>
      </c>
      <c r="D99" t="s">
        <v>36</v>
      </c>
      <c r="R99" s="1"/>
      <c r="S99" s="1"/>
    </row>
    <row r="100" spans="3:19" hidden="1" x14ac:dyDescent="0.35">
      <c r="C100" t="s">
        <v>39</v>
      </c>
      <c r="D100" t="s">
        <v>38</v>
      </c>
      <c r="R100" s="1"/>
      <c r="S100" s="1"/>
    </row>
    <row r="101" spans="3:19" hidden="1" x14ac:dyDescent="0.35">
      <c r="C101" t="s">
        <v>41</v>
      </c>
      <c r="D101" t="s">
        <v>40</v>
      </c>
    </row>
    <row r="102" spans="3:19" hidden="1" x14ac:dyDescent="0.35">
      <c r="C102" t="s">
        <v>43</v>
      </c>
      <c r="D102" t="s">
        <v>42</v>
      </c>
    </row>
    <row r="103" spans="3:19" hidden="1" x14ac:dyDescent="0.35">
      <c r="C103" t="s">
        <v>45</v>
      </c>
      <c r="D103" t="s">
        <v>44</v>
      </c>
    </row>
    <row r="104" spans="3:19" hidden="1" x14ac:dyDescent="0.35">
      <c r="C104" t="s">
        <v>47</v>
      </c>
      <c r="D104" t="s">
        <v>46</v>
      </c>
    </row>
    <row r="105" spans="3:19" hidden="1" x14ac:dyDescent="0.35">
      <c r="C105" t="s">
        <v>49</v>
      </c>
      <c r="D105" t="s">
        <v>48</v>
      </c>
    </row>
    <row r="106" spans="3:19" hidden="1" x14ac:dyDescent="0.35">
      <c r="C106" t="s">
        <v>51</v>
      </c>
      <c r="D106" t="s">
        <v>50</v>
      </c>
    </row>
    <row r="107" spans="3:19" hidden="1" x14ac:dyDescent="0.35">
      <c r="C107" t="s">
        <v>53</v>
      </c>
      <c r="D107" t="s">
        <v>52</v>
      </c>
    </row>
    <row r="108" spans="3:19" hidden="1" x14ac:dyDescent="0.35">
      <c r="C108" t="s">
        <v>55</v>
      </c>
      <c r="D108" t="s">
        <v>54</v>
      </c>
    </row>
    <row r="109" spans="3:19" hidden="1" x14ac:dyDescent="0.35">
      <c r="C109" t="s">
        <v>57</v>
      </c>
      <c r="D109" t="s">
        <v>56</v>
      </c>
    </row>
    <row r="110" spans="3:19" hidden="1" x14ac:dyDescent="0.35">
      <c r="C110" t="s">
        <v>59</v>
      </c>
      <c r="D110" t="s">
        <v>58</v>
      </c>
    </row>
    <row r="111" spans="3:19" hidden="1" x14ac:dyDescent="0.35">
      <c r="C111" t="s">
        <v>61</v>
      </c>
      <c r="D111" t="s">
        <v>60</v>
      </c>
    </row>
    <row r="112" spans="3:19" hidden="1" x14ac:dyDescent="0.35">
      <c r="C112" t="s">
        <v>63</v>
      </c>
      <c r="D112" t="s">
        <v>62</v>
      </c>
    </row>
    <row r="113" spans="3:4" hidden="1" x14ac:dyDescent="0.35">
      <c r="C113" t="s">
        <v>65</v>
      </c>
      <c r="D113" t="s">
        <v>64</v>
      </c>
    </row>
    <row r="114" spans="3:4" hidden="1" x14ac:dyDescent="0.35">
      <c r="C114" t="s">
        <v>67</v>
      </c>
      <c r="D114" t="s">
        <v>66</v>
      </c>
    </row>
  </sheetData>
  <dataValidations count="1">
    <dataValidation type="list" allowBlank="1" showInputMessage="1" showErrorMessage="1" sqref="C8:C9 C18">
      <formula1>$C$91:$C$114</formula1>
    </dataValidation>
  </dataValidations>
  <printOptions horizontalCentered="1"/>
  <pageMargins left="0.1" right="0.1" top="0.3" bottom="0.3" header="0.3" footer="0.1"/>
  <pageSetup paperSize="9" scale="34" orientation="portrait" r:id="rId1"/>
  <headerFooter>
    <oddFooter>&amp;C&amp;10&amp;P of &amp;N&amp;R&amp;8&amp;F</oddFooter>
  </headerFooter>
  <colBreaks count="1" manualBreakCount="1">
    <brk id="15" max="1048575" man="1"/>
  </colBreaks>
  <ignoredErrors>
    <ignoredError sqref="D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6"/>
  <sheetViews>
    <sheetView view="pageBreakPreview" zoomScale="85" zoomScaleNormal="85" zoomScaleSheetLayoutView="85" workbookViewId="0">
      <selection activeCell="F9" sqref="F9"/>
    </sheetView>
  </sheetViews>
  <sheetFormatPr defaultColWidth="8.84375" defaultRowHeight="15.5" x14ac:dyDescent="0.35"/>
  <cols>
    <col min="1" max="1" width="6.69140625" style="1" customWidth="1"/>
    <col min="2" max="2" width="13.23046875" style="1" customWidth="1"/>
    <col min="3" max="3" width="35.69140625" style="7" customWidth="1"/>
    <col min="4" max="4" width="9.69140625" style="6" customWidth="1"/>
    <col min="5" max="5" width="5.69140625" style="6" customWidth="1"/>
    <col min="6" max="6" width="10.69140625" style="6" customWidth="1"/>
    <col min="7" max="7" width="6.69140625" style="1" customWidth="1"/>
    <col min="8" max="12" width="7.69140625" style="1" customWidth="1"/>
    <col min="13" max="15" width="14.69140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54" t="str">
        <f>'BASE BID'!D1</f>
        <v>Electrical</v>
      </c>
      <c r="E1" s="27"/>
      <c r="F1" s="13"/>
      <c r="G1" s="14"/>
      <c r="H1" s="14"/>
      <c r="I1" s="14"/>
      <c r="J1" s="14"/>
      <c r="K1" s="14"/>
      <c r="L1" s="14"/>
      <c r="M1" s="14"/>
      <c r="N1" s="60"/>
      <c r="O1" s="15"/>
      <c r="P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x14ac:dyDescent="0.35">
      <c r="A2" s="8"/>
      <c r="C2" s="18" t="s">
        <v>20</v>
      </c>
      <c r="D2" s="16" t="str">
        <f>'BASE BID'!D2</f>
        <v>Two-Storey Suite-24 Toye Street, Red Deer, AB</v>
      </c>
      <c r="E2" s="28"/>
      <c r="F2" s="1"/>
      <c r="G2" s="18"/>
      <c r="H2" s="18"/>
      <c r="I2" s="18"/>
      <c r="J2" s="18"/>
      <c r="K2" s="18"/>
      <c r="L2" s="18"/>
      <c r="M2" s="18"/>
      <c r="N2" s="61"/>
      <c r="O2" s="17"/>
      <c r="P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35">
      <c r="A3" s="8"/>
      <c r="C3" s="18" t="s">
        <v>21</v>
      </c>
      <c r="D3" s="76">
        <f>'BASE BID'!D3</f>
        <v>45725</v>
      </c>
      <c r="E3" s="28"/>
      <c r="F3" s="1"/>
      <c r="G3" s="18"/>
      <c r="H3" s="18"/>
      <c r="I3" s="18"/>
      <c r="J3" s="18"/>
      <c r="K3" s="18"/>
      <c r="L3" s="18"/>
      <c r="M3" s="18"/>
      <c r="N3" s="61"/>
      <c r="O3" s="17"/>
      <c r="P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8" t="s">
        <v>92</v>
      </c>
      <c r="D4" s="16" t="str">
        <f>'BASE BID'!D4</f>
        <v>Private</v>
      </c>
      <c r="E4" s="28"/>
      <c r="F4" s="1"/>
      <c r="G4" s="18"/>
      <c r="H4" s="18"/>
      <c r="I4" s="18"/>
      <c r="J4" s="18"/>
      <c r="K4" s="18"/>
      <c r="L4" s="18"/>
      <c r="M4" s="18"/>
      <c r="N4" s="61"/>
      <c r="O4" s="17"/>
      <c r="P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8" t="s">
        <v>70</v>
      </c>
      <c r="D5" s="78" t="str">
        <f>'BASE BID'!D5</f>
        <v>00</v>
      </c>
      <c r="E5" s="28"/>
      <c r="F5" s="1"/>
      <c r="G5" s="18"/>
      <c r="H5" s="18"/>
      <c r="I5" s="18"/>
      <c r="J5" s="18"/>
      <c r="K5" s="18"/>
      <c r="L5" s="18"/>
      <c r="M5" s="18"/>
      <c r="N5" s="61"/>
      <c r="O5" s="17"/>
      <c r="P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ht="20.5" customHeight="1" x14ac:dyDescent="0.35">
      <c r="A6" s="25"/>
      <c r="B6" s="23"/>
      <c r="C6" s="26"/>
      <c r="D6" s="22"/>
      <c r="E6" s="30"/>
      <c r="F6" s="23"/>
      <c r="G6" s="29"/>
      <c r="H6" s="29"/>
      <c r="I6" s="29"/>
      <c r="J6" s="29"/>
      <c r="K6" s="29"/>
      <c r="L6" s="29"/>
      <c r="M6" s="29"/>
      <c r="N6" s="53"/>
      <c r="O6" s="24"/>
      <c r="P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s="3" customFormat="1" ht="31" x14ac:dyDescent="0.35">
      <c r="A7" s="109" t="s">
        <v>1</v>
      </c>
      <c r="B7" s="110" t="s">
        <v>69</v>
      </c>
      <c r="C7" s="111" t="s">
        <v>0</v>
      </c>
      <c r="D7" s="111"/>
      <c r="E7" s="111"/>
      <c r="F7" s="111"/>
      <c r="G7" s="112"/>
      <c r="H7" s="112"/>
      <c r="I7" s="112"/>
      <c r="J7" s="112"/>
      <c r="K7" s="112"/>
      <c r="L7" s="113"/>
      <c r="M7" s="111" t="s">
        <v>77</v>
      </c>
      <c r="N7" s="111" t="s">
        <v>79</v>
      </c>
      <c r="O7" s="115" t="s">
        <v>10</v>
      </c>
    </row>
    <row r="8" spans="1:59" s="51" customFormat="1" x14ac:dyDescent="0.35">
      <c r="A8" s="46" t="str">
        <f>IF(G8&lt;&gt;"",1+MAX(#REF!),"")</f>
        <v/>
      </c>
      <c r="B8" s="49" t="str">
        <f>VLOOKUP($C8,$C$33:$D$56,2,0)</f>
        <v>01 00</v>
      </c>
      <c r="C8" s="50" t="s">
        <v>14</v>
      </c>
      <c r="D8" s="31"/>
      <c r="E8" s="31"/>
      <c r="F8" s="31"/>
      <c r="G8" s="31"/>
      <c r="H8" s="31"/>
      <c r="I8" s="31"/>
      <c r="J8" s="31"/>
      <c r="K8" s="31"/>
      <c r="L8" s="31"/>
      <c r="M8" s="101">
        <f>SUM('BASE BID'!K9:K17)</f>
        <v>32883.840000000004</v>
      </c>
      <c r="N8" s="101">
        <f>SUM('BASE BID'!M9:M17)</f>
        <v>0</v>
      </c>
      <c r="O8" s="101">
        <f>SUMIF('BASE BID'!C:C,'BASE BID'!C8,'BASE BID'!O:O)</f>
        <v>32883.840000000004</v>
      </c>
      <c r="P8" s="1"/>
      <c r="T8" s="2"/>
      <c r="U8" s="2"/>
      <c r="V8" s="2"/>
    </row>
    <row r="9" spans="1:59" s="4" customFormat="1" x14ac:dyDescent="0.35">
      <c r="A9" s="46" t="str">
        <f>IF(G9&lt;&gt;"",1+MAX($A$8:A8),"")</f>
        <v/>
      </c>
      <c r="B9" s="49" t="str">
        <f>VLOOKUP($C9,$C$33:$D$56,2,0)</f>
        <v>26 00</v>
      </c>
      <c r="C9" s="50" t="s">
        <v>57</v>
      </c>
      <c r="D9" s="31"/>
      <c r="E9" s="31"/>
      <c r="F9" s="31"/>
      <c r="G9" s="31"/>
      <c r="H9" s="31"/>
      <c r="I9" s="31"/>
      <c r="J9" s="31"/>
      <c r="K9" s="31"/>
      <c r="L9" s="31"/>
      <c r="M9" s="101">
        <f>SUM('BASE BID'!K19:K85)</f>
        <v>23203.56</v>
      </c>
      <c r="N9" s="101">
        <f>SUM('BASE BID'!M19:M85)</f>
        <v>32223.55</v>
      </c>
      <c r="O9" s="101">
        <f>SUM('BASE BID'!N19:N85)</f>
        <v>55427.11</v>
      </c>
    </row>
    <row r="10" spans="1:59" s="4" customFormat="1" ht="16" thickBot="1" x14ac:dyDescent="0.4">
      <c r="A10" s="62" t="s">
        <v>3</v>
      </c>
      <c r="B10" s="62"/>
      <c r="C10" s="63"/>
      <c r="D10" s="64"/>
      <c r="E10" s="64"/>
      <c r="F10" s="65"/>
      <c r="G10" s="64"/>
      <c r="H10" s="64"/>
      <c r="I10" s="64"/>
      <c r="J10" s="64"/>
      <c r="K10" s="64"/>
      <c r="L10" s="64"/>
      <c r="M10" s="66">
        <f>SUM(M8:M9)</f>
        <v>56087.400000000009</v>
      </c>
      <c r="N10" s="66">
        <f>SUM(N8:N9)</f>
        <v>32223.55</v>
      </c>
      <c r="O10" s="66">
        <f>SUM(O8:O9)</f>
        <v>88310.950000000012</v>
      </c>
    </row>
    <row r="11" spans="1:59" s="4" customFormat="1" ht="16.5" thickTop="1" thickBot="1" x14ac:dyDescent="0.4">
      <c r="A11" s="100" t="s">
        <v>104</v>
      </c>
      <c r="B11" s="62"/>
      <c r="C11" s="63"/>
      <c r="D11" s="91">
        <v>8.2500000000000004E-2</v>
      </c>
      <c r="E11" s="64"/>
      <c r="F11" s="65"/>
      <c r="G11" s="64"/>
      <c r="H11" s="64"/>
      <c r="I11" s="64"/>
      <c r="J11" s="64"/>
      <c r="K11" s="64"/>
      <c r="L11" s="64"/>
      <c r="M11" s="66">
        <v>0</v>
      </c>
      <c r="N11" s="68">
        <f>D11*N10</f>
        <v>2658.4428750000002</v>
      </c>
      <c r="O11" s="102">
        <f>M11+N11</f>
        <v>2658.4428750000002</v>
      </c>
    </row>
    <row r="12" spans="1:59" s="4" customFormat="1" ht="16.5" thickTop="1" thickBot="1" x14ac:dyDescent="0.4">
      <c r="A12" s="100" t="s">
        <v>107</v>
      </c>
      <c r="B12" s="62"/>
      <c r="C12" s="63"/>
      <c r="D12" s="67">
        <v>0.1</v>
      </c>
      <c r="E12" s="64"/>
      <c r="F12" s="65"/>
      <c r="G12" s="64"/>
      <c r="H12" s="64"/>
      <c r="I12" s="64"/>
      <c r="J12" s="64"/>
      <c r="K12" s="64"/>
      <c r="L12" s="64"/>
      <c r="M12" s="66">
        <v>0</v>
      </c>
      <c r="N12" s="68">
        <f>D12*N10</f>
        <v>3222.355</v>
      </c>
      <c r="O12" s="102">
        <f>M12+N12</f>
        <v>3222.355</v>
      </c>
    </row>
    <row r="13" spans="1:59" s="4" customFormat="1" ht="16.5" thickTop="1" thickBot="1" x14ac:dyDescent="0.4">
      <c r="A13" s="100" t="s">
        <v>108</v>
      </c>
      <c r="B13" s="62"/>
      <c r="C13" s="63"/>
      <c r="D13" s="67">
        <v>0.15</v>
      </c>
      <c r="E13" s="64"/>
      <c r="F13" s="65"/>
      <c r="G13" s="64"/>
      <c r="H13" s="64"/>
      <c r="I13" s="64"/>
      <c r="J13" s="64"/>
      <c r="K13" s="64"/>
      <c r="L13" s="64"/>
      <c r="M13" s="66">
        <f>M10*D13</f>
        <v>8413.11</v>
      </c>
      <c r="N13" s="68">
        <v>0</v>
      </c>
      <c r="O13" s="102">
        <f>M13+N13</f>
        <v>8413.11</v>
      </c>
    </row>
    <row r="14" spans="1:59" s="4" customFormat="1" ht="16.5" thickTop="1" thickBot="1" x14ac:dyDescent="0.4">
      <c r="A14" s="100" t="s">
        <v>91</v>
      </c>
      <c r="B14" s="62"/>
      <c r="C14" s="63"/>
      <c r="D14" s="80">
        <v>1.4999999999999999E-2</v>
      </c>
      <c r="E14" s="64"/>
      <c r="F14" s="65"/>
      <c r="G14" s="64"/>
      <c r="H14" s="64"/>
      <c r="I14" s="64"/>
      <c r="J14" s="64"/>
      <c r="K14" s="64"/>
      <c r="L14" s="64"/>
      <c r="M14" s="80"/>
      <c r="N14" s="68"/>
      <c r="O14" s="102">
        <f>D14*SUM(O10:O13)</f>
        <v>1539.072868125</v>
      </c>
    </row>
    <row r="15" spans="1:59" s="4" customFormat="1" ht="16.5" thickTop="1" thickBot="1" x14ac:dyDescent="0.4">
      <c r="A15" s="62" t="s">
        <v>4</v>
      </c>
      <c r="B15" s="62"/>
      <c r="C15" s="63"/>
      <c r="D15" s="64"/>
      <c r="E15" s="64"/>
      <c r="F15" s="65"/>
      <c r="G15" s="64"/>
      <c r="H15" s="64"/>
      <c r="I15" s="64"/>
      <c r="J15" s="64"/>
      <c r="K15" s="64"/>
      <c r="L15" s="64"/>
      <c r="M15" s="63"/>
      <c r="N15" s="66"/>
      <c r="O15" s="66">
        <f>SUM(O10:O14)</f>
        <v>104143.93074312501</v>
      </c>
    </row>
    <row r="16" spans="1:59" s="4" customFormat="1" ht="16" thickTop="1" x14ac:dyDescent="0.35">
      <c r="A16" s="55"/>
      <c r="B16" s="55"/>
      <c r="C16" s="56"/>
      <c r="D16" s="57"/>
      <c r="E16" s="57"/>
      <c r="F16" s="58"/>
      <c r="G16" s="57"/>
      <c r="H16" s="57"/>
      <c r="I16" s="57"/>
      <c r="J16" s="57"/>
      <c r="K16" s="57"/>
      <c r="L16" s="57"/>
      <c r="M16" s="56"/>
      <c r="N16" s="59"/>
      <c r="O16" s="59"/>
    </row>
    <row r="17" spans="1:15" x14ac:dyDescent="0.35">
      <c r="B17" s="9" t="s">
        <v>5</v>
      </c>
      <c r="G17" s="69"/>
      <c r="H17" s="69"/>
      <c r="I17" s="69"/>
      <c r="J17" s="69"/>
      <c r="K17" s="69"/>
      <c r="L17" s="69"/>
      <c r="M17" s="70" t="s">
        <v>6</v>
      </c>
      <c r="N17" s="2"/>
      <c r="O17" s="69"/>
    </row>
    <row r="18" spans="1:15" x14ac:dyDescent="0.35">
      <c r="A18" s="1">
        <v>1</v>
      </c>
      <c r="B18" s="10" t="s">
        <v>7</v>
      </c>
      <c r="G18" s="20"/>
      <c r="H18" s="20"/>
      <c r="I18" s="20"/>
      <c r="J18" s="20"/>
      <c r="K18" s="20"/>
      <c r="L18" s="20"/>
      <c r="M18" s="21" t="s">
        <v>12</v>
      </c>
      <c r="N18" s="2"/>
      <c r="O18" s="20"/>
    </row>
    <row r="19" spans="1:15" x14ac:dyDescent="0.35">
      <c r="A19" s="1">
        <v>2</v>
      </c>
      <c r="B19" s="10" t="s">
        <v>19</v>
      </c>
      <c r="C19" s="2"/>
      <c r="D19" s="5"/>
      <c r="E19" s="5"/>
      <c r="F19" s="2"/>
      <c r="G19" s="11"/>
      <c r="H19" s="11"/>
      <c r="I19" s="11"/>
      <c r="J19" s="11"/>
      <c r="K19" s="11"/>
      <c r="L19" s="11"/>
      <c r="M19" s="11" t="s">
        <v>8</v>
      </c>
      <c r="N19" s="2"/>
      <c r="O19" s="11"/>
    </row>
    <row r="20" spans="1:15" s="1" customFormat="1" x14ac:dyDescent="0.35">
      <c r="B20" s="2"/>
      <c r="D20" s="6"/>
      <c r="E20" s="6"/>
      <c r="F20" s="6"/>
      <c r="G20" s="11"/>
      <c r="H20" s="11"/>
      <c r="I20" s="11"/>
      <c r="J20" s="11"/>
      <c r="K20" s="11"/>
      <c r="L20" s="11"/>
      <c r="M20" s="10" t="s">
        <v>68</v>
      </c>
      <c r="O20" s="11"/>
    </row>
    <row r="21" spans="1:15" s="1" customFormat="1" x14ac:dyDescent="0.35">
      <c r="B21" s="9" t="s">
        <v>2</v>
      </c>
      <c r="D21" s="6"/>
      <c r="E21" s="6"/>
      <c r="F21" s="6"/>
      <c r="M21" s="21" t="s">
        <v>11</v>
      </c>
    </row>
    <row r="22" spans="1:15" s="1" customFormat="1" x14ac:dyDescent="0.35">
      <c r="A22" s="1">
        <v>1</v>
      </c>
      <c r="B22" s="21" t="s">
        <v>15</v>
      </c>
      <c r="D22" s="6"/>
      <c r="E22" s="6"/>
      <c r="F22" s="6"/>
      <c r="M22" s="7" t="s">
        <v>87</v>
      </c>
    </row>
    <row r="23" spans="1:15" x14ac:dyDescent="0.35">
      <c r="A23" s="1">
        <v>2</v>
      </c>
      <c r="B23" s="21" t="s">
        <v>18</v>
      </c>
      <c r="M23" s="11" t="s">
        <v>110</v>
      </c>
      <c r="N23" s="2"/>
    </row>
    <row r="24" spans="1:15" x14ac:dyDescent="0.35">
      <c r="A24" s="1">
        <v>3</v>
      </c>
      <c r="B24" s="21" t="s">
        <v>17</v>
      </c>
      <c r="M24" s="11" t="s">
        <v>111</v>
      </c>
      <c r="N24" s="2"/>
    </row>
    <row r="25" spans="1:15" x14ac:dyDescent="0.35">
      <c r="A25" s="1">
        <v>4</v>
      </c>
      <c r="B25" s="21" t="s">
        <v>16</v>
      </c>
      <c r="M25" s="11" t="s">
        <v>86</v>
      </c>
      <c r="N25" s="2"/>
    </row>
    <row r="26" spans="1:15" x14ac:dyDescent="0.35">
      <c r="B26" s="21"/>
      <c r="M26" s="11" t="s">
        <v>112</v>
      </c>
      <c r="N26" s="2"/>
    </row>
    <row r="27" spans="1:15" x14ac:dyDescent="0.35">
      <c r="B27" s="21"/>
      <c r="M27" s="11" t="s">
        <v>85</v>
      </c>
      <c r="N27" s="2"/>
    </row>
    <row r="28" spans="1:15" x14ac:dyDescent="0.35">
      <c r="B28" s="21"/>
      <c r="M28" s="11" t="s">
        <v>84</v>
      </c>
    </row>
    <row r="29" spans="1:15" x14ac:dyDescent="0.35">
      <c r="B29" s="21"/>
      <c r="M29" s="11" t="s">
        <v>83</v>
      </c>
    </row>
    <row r="30" spans="1:15" x14ac:dyDescent="0.35">
      <c r="B30" s="21"/>
      <c r="M30" s="21" t="s">
        <v>82</v>
      </c>
    </row>
    <row r="31" spans="1:15" x14ac:dyDescent="0.35">
      <c r="M31" s="2"/>
    </row>
    <row r="32" spans="1:15" x14ac:dyDescent="0.35">
      <c r="M32" s="2"/>
    </row>
    <row r="33" spans="3:4" hidden="1" x14ac:dyDescent="0.35">
      <c r="C33" t="s">
        <v>14</v>
      </c>
      <c r="D33" t="s">
        <v>13</v>
      </c>
    </row>
    <row r="34" spans="3:4" hidden="1" x14ac:dyDescent="0.35">
      <c r="C34" t="s">
        <v>23</v>
      </c>
      <c r="D34" t="s">
        <v>22</v>
      </c>
    </row>
    <row r="35" spans="3:4" hidden="1" x14ac:dyDescent="0.35">
      <c r="C35" t="s">
        <v>25</v>
      </c>
      <c r="D35" t="s">
        <v>24</v>
      </c>
    </row>
    <row r="36" spans="3:4" hidden="1" x14ac:dyDescent="0.35">
      <c r="C36" t="s">
        <v>27</v>
      </c>
      <c r="D36" t="s">
        <v>26</v>
      </c>
    </row>
    <row r="37" spans="3:4" hidden="1" x14ac:dyDescent="0.35">
      <c r="C37" t="s">
        <v>29</v>
      </c>
      <c r="D37" t="s">
        <v>28</v>
      </c>
    </row>
    <row r="38" spans="3:4" hidden="1" x14ac:dyDescent="0.35">
      <c r="C38" t="s">
        <v>31</v>
      </c>
      <c r="D38" t="s">
        <v>30</v>
      </c>
    </row>
    <row r="39" spans="3:4" hidden="1" x14ac:dyDescent="0.35">
      <c r="C39" t="s">
        <v>33</v>
      </c>
      <c r="D39" t="s">
        <v>32</v>
      </c>
    </row>
    <row r="40" spans="3:4" hidden="1" x14ac:dyDescent="0.35">
      <c r="C40" t="s">
        <v>35</v>
      </c>
      <c r="D40" t="s">
        <v>34</v>
      </c>
    </row>
    <row r="41" spans="3:4" hidden="1" x14ac:dyDescent="0.35">
      <c r="C41" t="s">
        <v>37</v>
      </c>
      <c r="D41" t="s">
        <v>36</v>
      </c>
    </row>
    <row r="42" spans="3:4" hidden="1" x14ac:dyDescent="0.35">
      <c r="C42" t="s">
        <v>39</v>
      </c>
      <c r="D42" t="s">
        <v>38</v>
      </c>
    </row>
    <row r="43" spans="3:4" hidden="1" x14ac:dyDescent="0.35">
      <c r="C43" t="s">
        <v>41</v>
      </c>
      <c r="D43" t="s">
        <v>40</v>
      </c>
    </row>
    <row r="44" spans="3:4" hidden="1" x14ac:dyDescent="0.35">
      <c r="C44" t="s">
        <v>43</v>
      </c>
      <c r="D44" t="s">
        <v>42</v>
      </c>
    </row>
    <row r="45" spans="3:4" hidden="1" x14ac:dyDescent="0.35">
      <c r="C45" t="s">
        <v>45</v>
      </c>
      <c r="D45" t="s">
        <v>44</v>
      </c>
    </row>
    <row r="46" spans="3:4" hidden="1" x14ac:dyDescent="0.35">
      <c r="C46" t="s">
        <v>47</v>
      </c>
      <c r="D46" t="s">
        <v>46</v>
      </c>
    </row>
    <row r="47" spans="3:4" hidden="1" x14ac:dyDescent="0.35">
      <c r="C47" t="s">
        <v>49</v>
      </c>
      <c r="D47" t="s">
        <v>48</v>
      </c>
    </row>
    <row r="48" spans="3:4" hidden="1" x14ac:dyDescent="0.35">
      <c r="C48" t="s">
        <v>51</v>
      </c>
      <c r="D48" t="s">
        <v>50</v>
      </c>
    </row>
    <row r="49" spans="3:4" hidden="1" x14ac:dyDescent="0.35">
      <c r="C49" t="s">
        <v>53</v>
      </c>
      <c r="D49" t="s">
        <v>52</v>
      </c>
    </row>
    <row r="50" spans="3:4" hidden="1" x14ac:dyDescent="0.35">
      <c r="C50" t="s">
        <v>55</v>
      </c>
      <c r="D50" t="s">
        <v>54</v>
      </c>
    </row>
    <row r="51" spans="3:4" hidden="1" x14ac:dyDescent="0.35">
      <c r="C51" t="s">
        <v>57</v>
      </c>
      <c r="D51" t="s">
        <v>56</v>
      </c>
    </row>
    <row r="52" spans="3:4" hidden="1" x14ac:dyDescent="0.35">
      <c r="C52" t="s">
        <v>59</v>
      </c>
      <c r="D52" t="s">
        <v>58</v>
      </c>
    </row>
    <row r="53" spans="3:4" hidden="1" x14ac:dyDescent="0.35">
      <c r="C53" t="s">
        <v>61</v>
      </c>
      <c r="D53" t="s">
        <v>60</v>
      </c>
    </row>
    <row r="54" spans="3:4" hidden="1" x14ac:dyDescent="0.35">
      <c r="C54" t="s">
        <v>63</v>
      </c>
      <c r="D54" t="s">
        <v>62</v>
      </c>
    </row>
    <row r="55" spans="3:4" hidden="1" x14ac:dyDescent="0.35">
      <c r="C55" t="s">
        <v>65</v>
      </c>
      <c r="D55" t="s">
        <v>64</v>
      </c>
    </row>
    <row r="56" spans="3:4" hidden="1" x14ac:dyDescent="0.35">
      <c r="C56" t="s">
        <v>67</v>
      </c>
      <c r="D56" t="s">
        <v>66</v>
      </c>
    </row>
  </sheetData>
  <dataValidations count="1">
    <dataValidation type="list" allowBlank="1" showInputMessage="1" showErrorMessage="1" sqref="C8:C9">
      <formula1>$C$33:$C$56</formula1>
    </dataValidation>
  </dataValidations>
  <printOptions horizontalCentered="1"/>
  <pageMargins left="0.1" right="0.1" top="0.3" bottom="0.3" header="0.3" footer="0.1"/>
  <pageSetup paperSize="9" scale="52" orientation="portrait" r:id="rId1"/>
  <headerFooter>
    <oddFooter>&amp;C&amp;10&amp;P of &amp;N&amp;R&amp;8&amp;F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65C22ED8-0682-4D7C-A305-8A722280C99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BASE BID</vt:lpstr>
      <vt:lpstr>SUMMARY</vt:lpstr>
      <vt:lpstr>SUMMARY!Print_Area</vt:lpstr>
      <vt:lpstr>'BASE BID'!Print_Titles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2015-06-26T16:55:55Z</dcterms:created>
  <dcterms:modified xsi:type="dcterms:W3CDTF">2025-03-13T21:24:55Z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{65C22ED8-0682-4D7C-A305-8A722280C992}</vt:lpwstr>
  </property>
</Properties>
</file>