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19200" windowHeight="6930"/>
  </bookViews>
  <sheets>
    <sheet name="BASE BID" sheetId="11" r:id="rId1"/>
    <sheet name="SUMMARY" sheetId="12" r:id="rId2"/>
  </sheets>
  <definedNames>
    <definedName name="_xlnm._FilterDatabase" localSheetId="0" hidden="1">'BASE BID'!$J$21:$J$256</definedName>
    <definedName name="_xlnm.Print_Area" localSheetId="1">SUMMARY!$A$1:$O$33</definedName>
    <definedName name="_xlnm.Print_Titles" localSheetId="0">'BASE BID'!$1:$7</definedName>
    <definedName name="_xlnm.Print_Titles" localSheetId="1">SUMMARY!$1:$7</definedName>
  </definedNames>
  <calcPr calcId="162913"/>
</workbook>
</file>

<file path=xl/calcChain.xml><?xml version="1.0" encoding="utf-8"?>
<calcChain xmlns="http://schemas.openxmlformats.org/spreadsheetml/2006/main">
  <c r="A240" i="11" l="1"/>
  <c r="A241" i="11"/>
  <c r="A168" i="11"/>
  <c r="A169" i="11"/>
  <c r="A173" i="11"/>
  <c r="A174" i="11"/>
  <c r="A180" i="11"/>
  <c r="A181" i="11"/>
  <c r="A158" i="11"/>
  <c r="A159" i="11"/>
  <c r="A160" i="11"/>
  <c r="A162" i="11"/>
  <c r="A163" i="11"/>
  <c r="A165" i="11"/>
  <c r="A166" i="11"/>
  <c r="A112" i="11"/>
  <c r="A113" i="11"/>
  <c r="A118" i="11"/>
  <c r="A119" i="11"/>
  <c r="A121" i="11"/>
  <c r="A122" i="11"/>
  <c r="F188" i="11"/>
  <c r="I188" i="11" s="1"/>
  <c r="K188" i="11" s="1"/>
  <c r="F187" i="11"/>
  <c r="M187" i="11" s="1"/>
  <c r="A186" i="11"/>
  <c r="F183" i="11"/>
  <c r="M183" i="11" s="1"/>
  <c r="F179" i="11"/>
  <c r="I179" i="11" s="1"/>
  <c r="K179" i="11" s="1"/>
  <c r="F157" i="11"/>
  <c r="I157" i="11" s="1"/>
  <c r="K157" i="11" s="1"/>
  <c r="F156" i="11"/>
  <c r="I156" i="11" s="1"/>
  <c r="K156" i="11" s="1"/>
  <c r="F167" i="11"/>
  <c r="M167" i="11" s="1"/>
  <c r="F164" i="11"/>
  <c r="I164" i="11" s="1"/>
  <c r="K164" i="11" s="1"/>
  <c r="F212" i="11"/>
  <c r="M212" i="11" s="1"/>
  <c r="F211" i="11"/>
  <c r="I211" i="11" s="1"/>
  <c r="K211" i="11" s="1"/>
  <c r="A210" i="11"/>
  <c r="A209" i="11"/>
  <c r="F208" i="11"/>
  <c r="I208" i="11" s="1"/>
  <c r="K208" i="11" s="1"/>
  <c r="F207" i="11"/>
  <c r="I207" i="11" s="1"/>
  <c r="K207" i="11" s="1"/>
  <c r="F206" i="11"/>
  <c r="I206" i="11" s="1"/>
  <c r="K206" i="11" s="1"/>
  <c r="F205" i="11"/>
  <c r="M205" i="11" s="1"/>
  <c r="A204" i="11"/>
  <c r="A203" i="11"/>
  <c r="K202" i="11"/>
  <c r="F202" i="11"/>
  <c r="M202" i="11" s="1"/>
  <c r="N202" i="11" s="1"/>
  <c r="K201" i="11"/>
  <c r="F201" i="11"/>
  <c r="M201" i="11" s="1"/>
  <c r="K200" i="11"/>
  <c r="F200" i="11"/>
  <c r="M200" i="11" s="1"/>
  <c r="A199" i="11"/>
  <c r="A198" i="11"/>
  <c r="F197" i="11"/>
  <c r="M197" i="11" s="1"/>
  <c r="F196" i="11"/>
  <c r="I196" i="11" s="1"/>
  <c r="K196" i="11" s="1"/>
  <c r="A194" i="11"/>
  <c r="A193" i="11"/>
  <c r="F192" i="11"/>
  <c r="I192" i="11" s="1"/>
  <c r="K192" i="11" s="1"/>
  <c r="A191" i="11"/>
  <c r="F236" i="11"/>
  <c r="M236" i="11" s="1"/>
  <c r="F235" i="11"/>
  <c r="M235" i="11" s="1"/>
  <c r="F234" i="11"/>
  <c r="M234" i="11" s="1"/>
  <c r="F116" i="11"/>
  <c r="M116" i="11" s="1"/>
  <c r="F115" i="11"/>
  <c r="M115" i="11" s="1"/>
  <c r="F90" i="11"/>
  <c r="M90" i="11" s="1"/>
  <c r="F89" i="11"/>
  <c r="I89" i="11" s="1"/>
  <c r="K89" i="11" s="1"/>
  <c r="F88" i="11"/>
  <c r="I88" i="11" s="1"/>
  <c r="K88" i="11" s="1"/>
  <c r="F87" i="11"/>
  <c r="M87" i="11" s="1"/>
  <c r="F86" i="11"/>
  <c r="M86" i="11" s="1"/>
  <c r="F85" i="11"/>
  <c r="M85" i="11" s="1"/>
  <c r="F84" i="11"/>
  <c r="I84" i="11" s="1"/>
  <c r="K84" i="11" s="1"/>
  <c r="F83" i="11"/>
  <c r="I83" i="11" s="1"/>
  <c r="K83" i="11" s="1"/>
  <c r="F82" i="11"/>
  <c r="I82" i="11" s="1"/>
  <c r="K82" i="11" s="1"/>
  <c r="F81" i="11"/>
  <c r="I81" i="11" s="1"/>
  <c r="K81" i="11" s="1"/>
  <c r="F80" i="11"/>
  <c r="I80" i="11" s="1"/>
  <c r="K80" i="11" s="1"/>
  <c r="F79" i="11"/>
  <c r="I79" i="11" s="1"/>
  <c r="K79" i="11" s="1"/>
  <c r="F78" i="11"/>
  <c r="M78" i="11" s="1"/>
  <c r="F77" i="11"/>
  <c r="M77" i="11" s="1"/>
  <c r="F76" i="11"/>
  <c r="M76" i="11" s="1"/>
  <c r="F75" i="11"/>
  <c r="I75" i="11" s="1"/>
  <c r="K75" i="11" s="1"/>
  <c r="F74" i="11"/>
  <c r="M74" i="11" s="1"/>
  <c r="N201" i="11" l="1"/>
  <c r="M157" i="11"/>
  <c r="M179" i="11"/>
  <c r="N179" i="11" s="1"/>
  <c r="N157" i="11"/>
  <c r="M188" i="11"/>
  <c r="N188" i="11" s="1"/>
  <c r="I187" i="11"/>
  <c r="K187" i="11" s="1"/>
  <c r="N187" i="11" s="1"/>
  <c r="M208" i="11"/>
  <c r="N208" i="11" s="1"/>
  <c r="I183" i="11"/>
  <c r="K183" i="11" s="1"/>
  <c r="N183" i="11" s="1"/>
  <c r="N200" i="11"/>
  <c r="M156" i="11"/>
  <c r="N156" i="11" s="1"/>
  <c r="M164" i="11"/>
  <c r="N164" i="11" s="1"/>
  <c r="I167" i="11"/>
  <c r="K167" i="11" s="1"/>
  <c r="N167" i="11" s="1"/>
  <c r="M206" i="11"/>
  <c r="N206" i="11" s="1"/>
  <c r="M211" i="11"/>
  <c r="N211" i="11" s="1"/>
  <c r="M196" i="11"/>
  <c r="N196" i="11" s="1"/>
  <c r="M207" i="11"/>
  <c r="N207" i="11" s="1"/>
  <c r="M192" i="11"/>
  <c r="N192" i="11" s="1"/>
  <c r="I205" i="11"/>
  <c r="K205" i="11" s="1"/>
  <c r="N205" i="11" s="1"/>
  <c r="I212" i="11"/>
  <c r="K212" i="11" s="1"/>
  <c r="N212" i="11" s="1"/>
  <c r="I197" i="11"/>
  <c r="K197" i="11" s="1"/>
  <c r="N197" i="11" s="1"/>
  <c r="I234" i="11"/>
  <c r="K234" i="11" s="1"/>
  <c r="N234" i="11" s="1"/>
  <c r="I236" i="11"/>
  <c r="K236" i="11" s="1"/>
  <c r="N236" i="11" s="1"/>
  <c r="I235" i="11"/>
  <c r="K235" i="11" s="1"/>
  <c r="N235" i="11" s="1"/>
  <c r="I116" i="11"/>
  <c r="K116" i="11" s="1"/>
  <c r="N116" i="11" s="1"/>
  <c r="I115" i="11"/>
  <c r="K115" i="11" s="1"/>
  <c r="N115" i="11" s="1"/>
  <c r="M88" i="11"/>
  <c r="N88" i="11" s="1"/>
  <c r="I86" i="11"/>
  <c r="K86" i="11" s="1"/>
  <c r="N86" i="11" s="1"/>
  <c r="M82" i="11"/>
  <c r="N82" i="11" s="1"/>
  <c r="M80" i="11"/>
  <c r="N80" i="11" s="1"/>
  <c r="M75" i="11"/>
  <c r="N75" i="11" s="1"/>
  <c r="M84" i="11"/>
  <c r="N84" i="11" s="1"/>
  <c r="I74" i="11"/>
  <c r="K74" i="11" s="1"/>
  <c r="N74" i="11" s="1"/>
  <c r="I77" i="11"/>
  <c r="K77" i="11" s="1"/>
  <c r="N77" i="11" s="1"/>
  <c r="M89" i="11"/>
  <c r="N89" i="11" s="1"/>
  <c r="M83" i="11"/>
  <c r="N83" i="11" s="1"/>
  <c r="I78" i="11"/>
  <c r="K78" i="11" s="1"/>
  <c r="N78" i="11" s="1"/>
  <c r="M79" i="11"/>
  <c r="N79" i="11" s="1"/>
  <c r="I87" i="11"/>
  <c r="K87" i="11" s="1"/>
  <c r="N87" i="11" s="1"/>
  <c r="I76" i="11"/>
  <c r="K76" i="11" s="1"/>
  <c r="N76" i="11" s="1"/>
  <c r="M81" i="11"/>
  <c r="N81" i="11" s="1"/>
  <c r="I85" i="11"/>
  <c r="K85" i="11" s="1"/>
  <c r="N85" i="11" s="1"/>
  <c r="I90" i="11"/>
  <c r="K90" i="11" s="1"/>
  <c r="N90" i="11" s="1"/>
  <c r="F246" i="11"/>
  <c r="M246" i="11" s="1"/>
  <c r="F245" i="11"/>
  <c r="I245" i="11" s="1"/>
  <c r="K245" i="11" s="1"/>
  <c r="F244" i="11"/>
  <c r="M244" i="11" s="1"/>
  <c r="F243" i="11"/>
  <c r="M243" i="11" s="1"/>
  <c r="F242" i="11"/>
  <c r="M242" i="11" s="1"/>
  <c r="F239" i="11"/>
  <c r="M239" i="11" s="1"/>
  <c r="F238" i="11"/>
  <c r="M238" i="11" s="1"/>
  <c r="F237" i="11"/>
  <c r="M237" i="11" s="1"/>
  <c r="A253" i="11"/>
  <c r="A254" i="11"/>
  <c r="F252" i="11"/>
  <c r="M252" i="11" s="1"/>
  <c r="A225" i="11"/>
  <c r="F224" i="11"/>
  <c r="I224" i="11" s="1"/>
  <c r="K224" i="11" s="1"/>
  <c r="F223" i="11"/>
  <c r="M223" i="11" s="1"/>
  <c r="A220" i="11"/>
  <c r="A221" i="11"/>
  <c r="A213" i="11"/>
  <c r="F184" i="11"/>
  <c r="I184" i="11" s="1"/>
  <c r="K184" i="11" s="1"/>
  <c r="F182" i="11"/>
  <c r="I182" i="11" s="1"/>
  <c r="K182" i="11" s="1"/>
  <c r="F178" i="11"/>
  <c r="F177" i="11"/>
  <c r="M177" i="11" s="1"/>
  <c r="F176" i="11"/>
  <c r="I176" i="11" s="1"/>
  <c r="K176" i="11" s="1"/>
  <c r="F175" i="11"/>
  <c r="M175" i="11" s="1"/>
  <c r="K172" i="11"/>
  <c r="F172" i="11"/>
  <c r="M172" i="11" s="1"/>
  <c r="K171" i="11"/>
  <c r="F171" i="11"/>
  <c r="M171" i="11" s="1"/>
  <c r="K170" i="11"/>
  <c r="F170" i="11"/>
  <c r="M170" i="11" s="1"/>
  <c r="F161" i="11"/>
  <c r="M161" i="11" s="1"/>
  <c r="F155" i="11"/>
  <c r="M155" i="11" s="1"/>
  <c r="A154" i="11"/>
  <c r="F150" i="11"/>
  <c r="I150" i="11" s="1"/>
  <c r="K150" i="11" s="1"/>
  <c r="F151" i="11"/>
  <c r="I151" i="11" s="1"/>
  <c r="K151" i="11" s="1"/>
  <c r="F149" i="11"/>
  <c r="I149" i="11" s="1"/>
  <c r="K149" i="11" s="1"/>
  <c r="F148" i="11"/>
  <c r="M148" i="11" s="1"/>
  <c r="F147" i="11"/>
  <c r="I147" i="11" s="1"/>
  <c r="K147" i="11" s="1"/>
  <c r="A146" i="11"/>
  <c r="A145" i="11"/>
  <c r="F143" i="11"/>
  <c r="M143" i="11" s="1"/>
  <c r="F142" i="11"/>
  <c r="I142" i="11" s="1"/>
  <c r="K142" i="11" s="1"/>
  <c r="F141" i="11"/>
  <c r="M141" i="11" s="1"/>
  <c r="F140" i="11"/>
  <c r="M140" i="11" s="1"/>
  <c r="F139" i="11"/>
  <c r="M139" i="11" s="1"/>
  <c r="F134" i="11"/>
  <c r="M134" i="11" s="1"/>
  <c r="F133" i="11"/>
  <c r="I133" i="11" s="1"/>
  <c r="K133" i="11" s="1"/>
  <c r="F132" i="11"/>
  <c r="M132" i="11" s="1"/>
  <c r="F131" i="11"/>
  <c r="M131" i="11" s="1"/>
  <c r="F130" i="11"/>
  <c r="M130" i="11" s="1"/>
  <c r="F129" i="11"/>
  <c r="I129" i="11" s="1"/>
  <c r="K129" i="11" s="1"/>
  <c r="F128" i="11"/>
  <c r="M128" i="11" s="1"/>
  <c r="F127" i="11"/>
  <c r="M127" i="11" s="1"/>
  <c r="F126" i="11"/>
  <c r="M126" i="11" s="1"/>
  <c r="F125" i="11"/>
  <c r="I125" i="11" s="1"/>
  <c r="K125" i="11" s="1"/>
  <c r="F124" i="11"/>
  <c r="M124" i="11" s="1"/>
  <c r="F117" i="11"/>
  <c r="M117" i="11" s="1"/>
  <c r="K111" i="11"/>
  <c r="F111" i="11"/>
  <c r="M111" i="11" s="1"/>
  <c r="K110" i="11"/>
  <c r="F110" i="11"/>
  <c r="M110" i="11" s="1"/>
  <c r="A107" i="11"/>
  <c r="F103" i="11"/>
  <c r="M103" i="11" s="1"/>
  <c r="F102" i="11"/>
  <c r="M102" i="11" s="1"/>
  <c r="F101" i="11"/>
  <c r="M101" i="11" s="1"/>
  <c r="F100" i="11"/>
  <c r="I100" i="11" s="1"/>
  <c r="K100" i="11" s="1"/>
  <c r="F99" i="11"/>
  <c r="M99" i="11" s="1"/>
  <c r="F98" i="11"/>
  <c r="M98" i="11" s="1"/>
  <c r="F97" i="11"/>
  <c r="I97" i="11" s="1"/>
  <c r="K97" i="11" s="1"/>
  <c r="F96" i="11"/>
  <c r="M96" i="11" s="1"/>
  <c r="F95" i="11"/>
  <c r="M95" i="11" s="1"/>
  <c r="F94" i="11"/>
  <c r="M94" i="11" s="1"/>
  <c r="F93" i="11"/>
  <c r="M93" i="11" s="1"/>
  <c r="F92" i="11"/>
  <c r="I92" i="11" s="1"/>
  <c r="K92" i="11" s="1"/>
  <c r="F91" i="11"/>
  <c r="M91" i="11" s="1"/>
  <c r="F70" i="11"/>
  <c r="M70" i="11" s="1"/>
  <c r="F69" i="11"/>
  <c r="M69" i="11" s="1"/>
  <c r="F68" i="11"/>
  <c r="I68" i="11" s="1"/>
  <c r="K68" i="11" s="1"/>
  <c r="F67" i="11"/>
  <c r="M67" i="11" s="1"/>
  <c r="F66" i="11"/>
  <c r="M66" i="11" s="1"/>
  <c r="F62" i="11"/>
  <c r="I62" i="11" s="1"/>
  <c r="K62" i="11" s="1"/>
  <c r="F61" i="11"/>
  <c r="M61" i="11" s="1"/>
  <c r="F60" i="11"/>
  <c r="I60" i="11" s="1"/>
  <c r="K60" i="11" s="1"/>
  <c r="F59" i="11"/>
  <c r="I59" i="11" s="1"/>
  <c r="K59" i="11" s="1"/>
  <c r="F58" i="11"/>
  <c r="M58" i="11" s="1"/>
  <c r="F36" i="11"/>
  <c r="M36" i="11" s="1"/>
  <c r="F35" i="11"/>
  <c r="I35" i="11" s="1"/>
  <c r="K35" i="11" s="1"/>
  <c r="F52" i="11"/>
  <c r="M52" i="11" s="1"/>
  <c r="F51" i="11"/>
  <c r="I51" i="11" s="1"/>
  <c r="K51" i="11" s="1"/>
  <c r="F50" i="11"/>
  <c r="I50" i="11" s="1"/>
  <c r="K50" i="11" s="1"/>
  <c r="F39" i="11"/>
  <c r="M39" i="11" s="1"/>
  <c r="F38" i="11"/>
  <c r="I38" i="11" s="1"/>
  <c r="K38" i="11" s="1"/>
  <c r="F37" i="11"/>
  <c r="M37" i="11" s="1"/>
  <c r="F34" i="11"/>
  <c r="M34" i="11" s="1"/>
  <c r="F33" i="11"/>
  <c r="M33" i="11" s="1"/>
  <c r="F32" i="11"/>
  <c r="M32" i="11" s="1"/>
  <c r="F31" i="11"/>
  <c r="M31" i="11" s="1"/>
  <c r="F30" i="11"/>
  <c r="M30" i="11" s="1"/>
  <c r="F29" i="11"/>
  <c r="M29" i="11" s="1"/>
  <c r="F22" i="11"/>
  <c r="I22" i="11" s="1"/>
  <c r="K22" i="11" s="1"/>
  <c r="I237" i="11" l="1"/>
  <c r="K237" i="11" s="1"/>
  <c r="N237" i="11" s="1"/>
  <c r="I242" i="11"/>
  <c r="K242" i="11" s="1"/>
  <c r="N242" i="11" s="1"/>
  <c r="M224" i="11"/>
  <c r="N224" i="11" s="1"/>
  <c r="I252" i="11"/>
  <c r="K252" i="11" s="1"/>
  <c r="N252" i="11" s="1"/>
  <c r="I223" i="11"/>
  <c r="K223" i="11" s="1"/>
  <c r="N223" i="11" s="1"/>
  <c r="M245" i="11"/>
  <c r="N245" i="11" s="1"/>
  <c r="I238" i="11"/>
  <c r="K238" i="11" s="1"/>
  <c r="N238" i="11" s="1"/>
  <c r="I246" i="11"/>
  <c r="K246" i="11" s="1"/>
  <c r="N246" i="11" s="1"/>
  <c r="I244" i="11"/>
  <c r="K244" i="11" s="1"/>
  <c r="N244" i="11" s="1"/>
  <c r="I239" i="11"/>
  <c r="K239" i="11" s="1"/>
  <c r="N239" i="11" s="1"/>
  <c r="I243" i="11"/>
  <c r="K243" i="11" s="1"/>
  <c r="N243" i="11" s="1"/>
  <c r="I31" i="11"/>
  <c r="K31" i="11" s="1"/>
  <c r="N31" i="11" s="1"/>
  <c r="I61" i="11"/>
  <c r="K61" i="11" s="1"/>
  <c r="N61" i="11" s="1"/>
  <c r="M125" i="11"/>
  <c r="N125" i="11" s="1"/>
  <c r="I143" i="11"/>
  <c r="K143" i="11" s="1"/>
  <c r="N143" i="11" s="1"/>
  <c r="M97" i="11"/>
  <c r="N97" i="11" s="1"/>
  <c r="I103" i="11"/>
  <c r="K103" i="11" s="1"/>
  <c r="N103" i="11" s="1"/>
  <c r="M59" i="11"/>
  <c r="N59" i="11" s="1"/>
  <c r="I67" i="11"/>
  <c r="K67" i="11" s="1"/>
  <c r="N67" i="11" s="1"/>
  <c r="I175" i="11"/>
  <c r="K175" i="11" s="1"/>
  <c r="N175" i="11" s="1"/>
  <c r="M184" i="11"/>
  <c r="N184" i="11" s="1"/>
  <c r="M92" i="11"/>
  <c r="N92" i="11" s="1"/>
  <c r="I98" i="11"/>
  <c r="K98" i="11" s="1"/>
  <c r="N98" i="11" s="1"/>
  <c r="I141" i="11"/>
  <c r="K141" i="11" s="1"/>
  <c r="N141" i="11" s="1"/>
  <c r="M147" i="11"/>
  <c r="N147" i="11" s="1"/>
  <c r="M60" i="11"/>
  <c r="N60" i="11" s="1"/>
  <c r="I139" i="11"/>
  <c r="K139" i="11" s="1"/>
  <c r="N139" i="11" s="1"/>
  <c r="I177" i="11"/>
  <c r="K177" i="11" s="1"/>
  <c r="N177" i="11" s="1"/>
  <c r="I37" i="11"/>
  <c r="K37" i="11" s="1"/>
  <c r="N37" i="11" s="1"/>
  <c r="N171" i="11"/>
  <c r="M182" i="11"/>
  <c r="N182" i="11" s="1"/>
  <c r="N172" i="11"/>
  <c r="M176" i="11"/>
  <c r="N176" i="11" s="1"/>
  <c r="I95" i="11"/>
  <c r="K95" i="11" s="1"/>
  <c r="N95" i="11" s="1"/>
  <c r="I101" i="11"/>
  <c r="K101" i="11" s="1"/>
  <c r="N101" i="11" s="1"/>
  <c r="N111" i="11"/>
  <c r="M129" i="11"/>
  <c r="N129" i="11" s="1"/>
  <c r="I32" i="11"/>
  <c r="K32" i="11" s="1"/>
  <c r="N32" i="11" s="1"/>
  <c r="I91" i="11"/>
  <c r="K91" i="11" s="1"/>
  <c r="N91" i="11" s="1"/>
  <c r="I93" i="11"/>
  <c r="K93" i="11" s="1"/>
  <c r="N93" i="11" s="1"/>
  <c r="I155" i="11"/>
  <c r="K155" i="11" s="1"/>
  <c r="N155" i="11" s="1"/>
  <c r="I96" i="11"/>
  <c r="K96" i="11" s="1"/>
  <c r="N96" i="11" s="1"/>
  <c r="I99" i="11"/>
  <c r="K99" i="11" s="1"/>
  <c r="N99" i="11" s="1"/>
  <c r="I102" i="11"/>
  <c r="K102" i="11" s="1"/>
  <c r="N102" i="11" s="1"/>
  <c r="I124" i="11"/>
  <c r="K124" i="11" s="1"/>
  <c r="N124" i="11" s="1"/>
  <c r="I128" i="11"/>
  <c r="K128" i="11" s="1"/>
  <c r="N128" i="11" s="1"/>
  <c r="M38" i="11"/>
  <c r="N38" i="11" s="1"/>
  <c r="M35" i="11"/>
  <c r="N35" i="11" s="1"/>
  <c r="M50" i="11"/>
  <c r="N50" i="11" s="1"/>
  <c r="M68" i="11"/>
  <c r="N68" i="11" s="1"/>
  <c r="I132" i="11"/>
  <c r="K132" i="11" s="1"/>
  <c r="N132" i="11" s="1"/>
  <c r="N170" i="11"/>
  <c r="M51" i="11"/>
  <c r="N51" i="11" s="1"/>
  <c r="I94" i="11"/>
  <c r="K94" i="11" s="1"/>
  <c r="N94" i="11" s="1"/>
  <c r="M100" i="11"/>
  <c r="N100" i="11" s="1"/>
  <c r="N110" i="11"/>
  <c r="M133" i="11"/>
  <c r="N133" i="11" s="1"/>
  <c r="I161" i="11"/>
  <c r="K161" i="11" s="1"/>
  <c r="N161" i="11" s="1"/>
  <c r="M178" i="11"/>
  <c r="I178" i="11"/>
  <c r="K178" i="11" s="1"/>
  <c r="M150" i="11"/>
  <c r="N150" i="11" s="1"/>
  <c r="M151" i="11"/>
  <c r="N151" i="11" s="1"/>
  <c r="I148" i="11"/>
  <c r="K148" i="11" s="1"/>
  <c r="N148" i="11" s="1"/>
  <c r="M149" i="11"/>
  <c r="N149" i="11" s="1"/>
  <c r="M142" i="11"/>
  <c r="N142" i="11" s="1"/>
  <c r="I140" i="11"/>
  <c r="K140" i="11" s="1"/>
  <c r="N140" i="11" s="1"/>
  <c r="I127" i="11"/>
  <c r="K127" i="11" s="1"/>
  <c r="N127" i="11" s="1"/>
  <c r="I131" i="11"/>
  <c r="K131" i="11" s="1"/>
  <c r="N131" i="11" s="1"/>
  <c r="I126" i="11"/>
  <c r="K126" i="11" s="1"/>
  <c r="N126" i="11" s="1"/>
  <c r="I134" i="11"/>
  <c r="K134" i="11" s="1"/>
  <c r="N134" i="11" s="1"/>
  <c r="I130" i="11"/>
  <c r="K130" i="11" s="1"/>
  <c r="N130" i="11" s="1"/>
  <c r="I117" i="11"/>
  <c r="K117" i="11" s="1"/>
  <c r="N117" i="11" s="1"/>
  <c r="I66" i="11"/>
  <c r="K66" i="11" s="1"/>
  <c r="N66" i="11" s="1"/>
  <c r="I70" i="11"/>
  <c r="K70" i="11" s="1"/>
  <c r="N70" i="11" s="1"/>
  <c r="I69" i="11"/>
  <c r="K69" i="11" s="1"/>
  <c r="N69" i="11" s="1"/>
  <c r="M62" i="11"/>
  <c r="N62" i="11" s="1"/>
  <c r="I58" i="11"/>
  <c r="K58" i="11" s="1"/>
  <c r="N58" i="11" s="1"/>
  <c r="I36" i="11"/>
  <c r="K36" i="11" s="1"/>
  <c r="N36" i="11" s="1"/>
  <c r="I52" i="11"/>
  <c r="K52" i="11" s="1"/>
  <c r="N52" i="11" s="1"/>
  <c r="I34" i="11"/>
  <c r="K34" i="11" s="1"/>
  <c r="N34" i="11" s="1"/>
  <c r="I33" i="11"/>
  <c r="K33" i="11" s="1"/>
  <c r="N33" i="11" s="1"/>
  <c r="I39" i="11"/>
  <c r="K39" i="11" s="1"/>
  <c r="N39" i="11" s="1"/>
  <c r="I30" i="11"/>
  <c r="K30" i="11" s="1"/>
  <c r="N30" i="11" s="1"/>
  <c r="I29" i="11"/>
  <c r="K29" i="11" s="1"/>
  <c r="N29" i="11" s="1"/>
  <c r="M22" i="11"/>
  <c r="N22" i="11" s="1"/>
  <c r="A226" i="11"/>
  <c r="A71" i="11"/>
  <c r="F256" i="11"/>
  <c r="I256" i="11" s="1"/>
  <c r="K256" i="11" s="1"/>
  <c r="F255" i="11"/>
  <c r="M255" i="11" s="1"/>
  <c r="F251" i="11"/>
  <c r="M251" i="11" s="1"/>
  <c r="A250" i="11"/>
  <c r="A249" i="11"/>
  <c r="F248" i="11"/>
  <c r="I248" i="11" s="1"/>
  <c r="K248" i="11" s="1"/>
  <c r="F247" i="11"/>
  <c r="M247" i="11" s="1"/>
  <c r="F233" i="11"/>
  <c r="M233" i="11" s="1"/>
  <c r="A232" i="11"/>
  <c r="A231" i="11"/>
  <c r="B230" i="11"/>
  <c r="A230" i="11"/>
  <c r="A229" i="11"/>
  <c r="F219" i="11"/>
  <c r="M219" i="11" s="1"/>
  <c r="F218" i="11"/>
  <c r="M218" i="11" s="1"/>
  <c r="F135" i="11"/>
  <c r="M135" i="11" s="1"/>
  <c r="F73" i="11"/>
  <c r="M73" i="11" s="1"/>
  <c r="N178" i="11" l="1"/>
  <c r="M256" i="11"/>
  <c r="N256" i="11" s="1"/>
  <c r="I251" i="11"/>
  <c r="K251" i="11" s="1"/>
  <c r="N251" i="11" s="1"/>
  <c r="I255" i="11"/>
  <c r="K255" i="11" s="1"/>
  <c r="N255" i="11" s="1"/>
  <c r="M248" i="11"/>
  <c r="N248" i="11" s="1"/>
  <c r="I233" i="11"/>
  <c r="K233" i="11" s="1"/>
  <c r="I247" i="11"/>
  <c r="K247" i="11" s="1"/>
  <c r="N247" i="11" s="1"/>
  <c r="I218" i="11"/>
  <c r="K218" i="11" s="1"/>
  <c r="N218" i="11" s="1"/>
  <c r="I219" i="11"/>
  <c r="K219" i="11" s="1"/>
  <c r="N219" i="11" s="1"/>
  <c r="I135" i="11"/>
  <c r="K135" i="11" s="1"/>
  <c r="N135" i="11" s="1"/>
  <c r="I73" i="11"/>
  <c r="K73" i="11" s="1"/>
  <c r="N73" i="11" s="1"/>
  <c r="A23" i="11"/>
  <c r="A24" i="11"/>
  <c r="A26" i="11"/>
  <c r="A47" i="11"/>
  <c r="A48" i="11"/>
  <c r="A54" i="11"/>
  <c r="A55" i="11"/>
  <c r="A56" i="11"/>
  <c r="A63" i="11"/>
  <c r="A64" i="11"/>
  <c r="A72" i="11"/>
  <c r="A105" i="11"/>
  <c r="A108" i="11"/>
  <c r="A136" i="11"/>
  <c r="A137" i="11"/>
  <c r="A214" i="11"/>
  <c r="A215" i="11"/>
  <c r="A216" i="11"/>
  <c r="F227" i="11"/>
  <c r="I227" i="11" s="1"/>
  <c r="K227" i="11" s="1"/>
  <c r="F222" i="11"/>
  <c r="I222" i="11" s="1"/>
  <c r="K222" i="11" s="1"/>
  <c r="F120" i="11"/>
  <c r="M120" i="11" s="1"/>
  <c r="F53" i="11"/>
  <c r="M53" i="11" s="1"/>
  <c r="F49" i="11"/>
  <c r="I49" i="11" s="1"/>
  <c r="K49" i="11" s="1"/>
  <c r="F21" i="11"/>
  <c r="I21" i="11" s="1"/>
  <c r="M12" i="12" l="1"/>
  <c r="N12" i="12"/>
  <c r="N233" i="11"/>
  <c r="K21" i="11"/>
  <c r="M9" i="12" s="1"/>
  <c r="M222" i="11"/>
  <c r="N222" i="11" s="1"/>
  <c r="M227" i="11"/>
  <c r="N227" i="11" s="1"/>
  <c r="I120" i="11"/>
  <c r="K120" i="11" s="1"/>
  <c r="N120" i="11" s="1"/>
  <c r="I53" i="11"/>
  <c r="K53" i="11" s="1"/>
  <c r="N53" i="11" s="1"/>
  <c r="M49" i="11"/>
  <c r="N49" i="11" s="1"/>
  <c r="M21" i="11"/>
  <c r="N9" i="12" s="1"/>
  <c r="A17" i="11"/>
  <c r="A18" i="11"/>
  <c r="A20" i="11"/>
  <c r="F123" i="11"/>
  <c r="F138" i="11"/>
  <c r="M138" i="11" s="1"/>
  <c r="F217" i="11"/>
  <c r="M217" i="11" s="1"/>
  <c r="F109" i="11"/>
  <c r="K109" i="11" s="1"/>
  <c r="F106" i="11"/>
  <c r="I106" i="11" s="1"/>
  <c r="K106" i="11" s="1"/>
  <c r="F65" i="11"/>
  <c r="I65" i="11" s="1"/>
  <c r="K65" i="11" s="1"/>
  <c r="F57" i="11"/>
  <c r="M57" i="11" s="1"/>
  <c r="F46" i="11"/>
  <c r="I46" i="11" s="1"/>
  <c r="K46" i="11" s="1"/>
  <c r="F45" i="11"/>
  <c r="I45" i="11" s="1"/>
  <c r="K45" i="11" s="1"/>
  <c r="F44" i="11"/>
  <c r="M44" i="11" s="1"/>
  <c r="F43" i="11"/>
  <c r="I43" i="11" s="1"/>
  <c r="K43" i="11" s="1"/>
  <c r="F42" i="11"/>
  <c r="M42" i="11" s="1"/>
  <c r="F41" i="11"/>
  <c r="I41" i="11" s="1"/>
  <c r="K41" i="11" s="1"/>
  <c r="F40" i="11"/>
  <c r="M40" i="11" s="1"/>
  <c r="F28" i="11"/>
  <c r="I28" i="11" s="1"/>
  <c r="K28" i="11" s="1"/>
  <c r="F27" i="11"/>
  <c r="M27" i="11" s="1"/>
  <c r="O230" i="11" l="1"/>
  <c r="O12" i="12"/>
  <c r="N21" i="11"/>
  <c r="I123" i="11"/>
  <c r="K123" i="11" s="1"/>
  <c r="M123" i="11"/>
  <c r="I138" i="11"/>
  <c r="K138" i="11" s="1"/>
  <c r="N138" i="11" s="1"/>
  <c r="I217" i="11"/>
  <c r="K217" i="11" s="1"/>
  <c r="M109" i="11"/>
  <c r="N109" i="11" s="1"/>
  <c r="M106" i="11"/>
  <c r="N106" i="11" s="1"/>
  <c r="M65" i="11"/>
  <c r="I57" i="11"/>
  <c r="K57" i="11" s="1"/>
  <c r="N57" i="11" s="1"/>
  <c r="I27" i="11"/>
  <c r="K27" i="11" s="1"/>
  <c r="M28" i="11"/>
  <c r="N28" i="11" s="1"/>
  <c r="M41" i="11"/>
  <c r="N41" i="11" s="1"/>
  <c r="M43" i="11"/>
  <c r="N43" i="11" s="1"/>
  <c r="M45" i="11"/>
  <c r="N45" i="11" s="1"/>
  <c r="M46" i="11"/>
  <c r="N46" i="11" s="1"/>
  <c r="I40" i="11"/>
  <c r="K40" i="11" s="1"/>
  <c r="N40" i="11" s="1"/>
  <c r="I42" i="11"/>
  <c r="K42" i="11" s="1"/>
  <c r="N42" i="11" s="1"/>
  <c r="I44" i="11"/>
  <c r="K44" i="11" s="1"/>
  <c r="N44" i="11" s="1"/>
  <c r="F228" i="11"/>
  <c r="F144" i="11"/>
  <c r="F16" i="11"/>
  <c r="F15" i="11"/>
  <c r="F14" i="11"/>
  <c r="F13" i="11"/>
  <c r="F12" i="11"/>
  <c r="F11" i="11"/>
  <c r="O9" i="12" l="1"/>
  <c r="O18" i="11"/>
  <c r="N217" i="11"/>
  <c r="N27" i="11"/>
  <c r="N65" i="11"/>
  <c r="N123" i="11"/>
  <c r="F114" i="11"/>
  <c r="B18" i="11" l="1"/>
  <c r="M16" i="11"/>
  <c r="M228" i="11"/>
  <c r="N11" i="12" s="1"/>
  <c r="I114" i="11"/>
  <c r="K114" i="11" l="1"/>
  <c r="I16" i="11"/>
  <c r="K16" i="11" s="1"/>
  <c r="N16" i="11" s="1"/>
  <c r="I228" i="11"/>
  <c r="K228" i="11" s="1"/>
  <c r="M11" i="12" s="1"/>
  <c r="M114" i="11"/>
  <c r="N228" i="11" l="1"/>
  <c r="N114" i="11"/>
  <c r="O11" i="12" l="1"/>
  <c r="O214" i="11"/>
  <c r="B214" i="11"/>
  <c r="A257" i="11" l="1"/>
  <c r="I144" i="11" l="1"/>
  <c r="M144" i="11"/>
  <c r="N10" i="12" s="1"/>
  <c r="D4" i="12"/>
  <c r="K144" i="11" l="1"/>
  <c r="M10" i="12" s="1"/>
  <c r="B9" i="12"/>
  <c r="B24" i="11"/>
  <c r="D5" i="12"/>
  <c r="N144" i="11" l="1"/>
  <c r="D2" i="12"/>
  <c r="D3" i="12"/>
  <c r="B12" i="12"/>
  <c r="A12" i="12"/>
  <c r="B11" i="12"/>
  <c r="A11" i="12"/>
  <c r="B10" i="12"/>
  <c r="A10" i="12"/>
  <c r="O10" i="12" l="1"/>
  <c r="O24" i="11"/>
  <c r="D1" i="12"/>
  <c r="B8" i="11"/>
  <c r="B8" i="12"/>
  <c r="A8" i="12" l="1"/>
  <c r="A8" i="11" l="1"/>
  <c r="A10" i="11" l="1"/>
  <c r="F10" i="11"/>
  <c r="M10" i="11" s="1"/>
  <c r="A11" i="11" l="1"/>
  <c r="M15" i="11"/>
  <c r="I15" i="11"/>
  <c r="K15" i="11" s="1"/>
  <c r="M11" i="11"/>
  <c r="I11" i="11"/>
  <c r="K11" i="11" s="1"/>
  <c r="I10" i="11"/>
  <c r="N11" i="11" l="1"/>
  <c r="N15" i="11"/>
  <c r="K10" i="11"/>
  <c r="A12" i="11"/>
  <c r="I13" i="11"/>
  <c r="K13" i="11" s="1"/>
  <c r="M13" i="11"/>
  <c r="M12" i="11"/>
  <c r="M258" i="11" s="1"/>
  <c r="I12" i="11"/>
  <c r="K12" i="11" s="1"/>
  <c r="I14" i="11"/>
  <c r="K14" i="11" s="1"/>
  <c r="M14" i="11"/>
  <c r="K258" i="11" l="1"/>
  <c r="M8" i="12"/>
  <c r="I258" i="11"/>
  <c r="N8" i="12"/>
  <c r="N13" i="12" s="1"/>
  <c r="N14" i="12" s="1"/>
  <c r="O14" i="12" s="1"/>
  <c r="N10" i="11"/>
  <c r="N12" i="11"/>
  <c r="N13" i="11"/>
  <c r="N14" i="11"/>
  <c r="A13" i="11"/>
  <c r="O8" i="11" l="1"/>
  <c r="O258" i="11" s="1"/>
  <c r="N258" i="11"/>
  <c r="M13" i="12"/>
  <c r="M16" i="12" s="1"/>
  <c r="O16" i="12" s="1"/>
  <c r="A14" i="11"/>
  <c r="O8" i="12" l="1"/>
  <c r="O13" i="12" s="1"/>
  <c r="A15" i="11"/>
  <c r="A16" i="11" l="1"/>
  <c r="A21" i="11" s="1"/>
  <c r="N15" i="12"/>
  <c r="O15" i="12" s="1"/>
  <c r="O17" i="12" l="1"/>
  <c r="O18" i="12" s="1"/>
  <c r="A22" i="11"/>
  <c r="A27" i="11" l="1"/>
  <c r="A28" i="11" l="1"/>
  <c r="A29" i="11" l="1"/>
  <c r="A30" i="11" l="1"/>
  <c r="A31" i="11" l="1"/>
  <c r="A32" i="11" l="1"/>
  <c r="A33" i="11" l="1"/>
  <c r="A34" i="11" l="1"/>
  <c r="A35" i="11" s="1"/>
  <c r="A36" i="11" s="1"/>
  <c r="A37" i="11" s="1"/>
  <c r="A38" i="11" s="1"/>
  <c r="A39" i="11" l="1"/>
  <c r="A40" i="11" s="1"/>
  <c r="A41" i="11" l="1"/>
  <c r="A42" i="11" s="1"/>
  <c r="A43" i="11" s="1"/>
  <c r="A44" i="11" s="1"/>
  <c r="A45" i="11" l="1"/>
  <c r="A46" i="11" s="1"/>
  <c r="A49" i="11" s="1"/>
  <c r="A50" i="11" l="1"/>
  <c r="A51" i="11" l="1"/>
  <c r="A52" i="11" s="1"/>
  <c r="A53" i="11" l="1"/>
  <c r="A57" i="11" l="1"/>
  <c r="A58" i="11" s="1"/>
  <c r="A59" i="11" s="1"/>
  <c r="A60" i="11" s="1"/>
  <c r="A61" i="11" s="1"/>
  <c r="A62" i="11" s="1"/>
  <c r="A65" i="11" l="1"/>
  <c r="A66" i="11" s="1"/>
  <c r="A67" i="11" s="1"/>
  <c r="A68" i="11" l="1"/>
  <c r="A69" i="11" s="1"/>
  <c r="A70" i="11" l="1"/>
  <c r="A73" i="11" l="1"/>
  <c r="A74" i="11" l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l="1"/>
  <c r="A98" i="11" s="1"/>
  <c r="A99" i="11" s="1"/>
  <c r="A100" i="11" s="1"/>
  <c r="A101" i="11" s="1"/>
  <c r="A102" i="11" s="1"/>
  <c r="A103" i="11" s="1"/>
  <c r="A106" i="11" l="1"/>
  <c r="A109" i="11" l="1"/>
  <c r="A110" i="11" l="1"/>
  <c r="A111" i="11" s="1"/>
  <c r="A114" i="11" s="1"/>
  <c r="A115" i="11" s="1"/>
  <c r="A116" i="11" l="1"/>
  <c r="A117" i="11" s="1"/>
  <c r="A120" i="11" l="1"/>
  <c r="A123" i="11" s="1"/>
  <c r="A124" i="11" s="1"/>
  <c r="A125" i="11" l="1"/>
  <c r="A126" i="11" l="1"/>
  <c r="A127" i="11" s="1"/>
  <c r="A128" i="11" l="1"/>
  <c r="A129" i="11" s="1"/>
  <c r="A130" i="11" s="1"/>
  <c r="A131" i="11" s="1"/>
  <c r="A132" i="11" s="1"/>
  <c r="A133" i="11" s="1"/>
  <c r="A134" i="11" s="1"/>
  <c r="A135" i="11" s="1"/>
  <c r="A138" i="11" l="1"/>
  <c r="A139" i="11"/>
  <c r="A140" i="11" s="1"/>
  <c r="A141" i="11" l="1"/>
  <c r="A142" i="11" s="1"/>
  <c r="A143" i="11" s="1"/>
  <c r="A144" i="11" l="1"/>
  <c r="A147" i="11" s="1"/>
  <c r="A148" i="11" l="1"/>
  <c r="A149" i="11" s="1"/>
  <c r="A150" i="11" s="1"/>
  <c r="A151" i="11" s="1"/>
  <c r="A155" i="11" s="1"/>
  <c r="A156" i="11" l="1"/>
  <c r="A157" i="11" s="1"/>
  <c r="A161" i="11" s="1"/>
  <c r="A164" i="11" s="1"/>
  <c r="A167" i="11" s="1"/>
  <c r="A170" i="11" s="1"/>
  <c r="A171" i="11" s="1"/>
  <c r="A172" i="11" s="1"/>
  <c r="A175" i="11" s="1"/>
  <c r="A176" i="11" s="1"/>
  <c r="A177" i="11" s="1"/>
  <c r="A178" i="11" s="1"/>
  <c r="A179" i="11" s="1"/>
  <c r="A182" i="11" l="1"/>
  <c r="A184" i="11" s="1"/>
  <c r="A183" i="11" l="1"/>
  <c r="A187" i="11" s="1"/>
  <c r="A188" i="11" l="1"/>
  <c r="A192" i="11" s="1"/>
  <c r="A196" i="11" s="1"/>
  <c r="A197" i="11" s="1"/>
  <c r="A200" i="11" s="1"/>
  <c r="A201" i="11" s="1"/>
  <c r="A202" i="11" s="1"/>
  <c r="A205" i="11" s="1"/>
  <c r="A206" i="11" s="1"/>
  <c r="A207" i="11" s="1"/>
  <c r="A208" i="11" s="1"/>
  <c r="A211" i="11" s="1"/>
  <c r="A212" i="11" s="1"/>
  <c r="A217" i="11" l="1"/>
  <c r="A218" i="11" s="1"/>
  <c r="A219" i="11" s="1"/>
  <c r="A222" i="11" l="1"/>
  <c r="A223" i="11" s="1"/>
  <c r="A224" i="11" s="1"/>
  <c r="A227" i="11" l="1"/>
  <c r="A228" i="11" s="1"/>
  <c r="A233" i="11" s="1"/>
  <c r="A234" i="11" s="1"/>
  <c r="A235" i="11" s="1"/>
  <c r="A236" i="11" l="1"/>
  <c r="A237" i="11" s="1"/>
  <c r="A238" i="11" s="1"/>
  <c r="A239" i="11" s="1"/>
  <c r="A242" i="11" s="1"/>
  <c r="A243" i="11" s="1"/>
  <c r="A244" i="11" l="1"/>
  <c r="A245" i="11" s="1"/>
  <c r="A246" i="11" s="1"/>
  <c r="A247" i="11" s="1"/>
  <c r="A248" i="11" s="1"/>
  <c r="A251" i="11" l="1"/>
  <c r="A252" i="11" s="1"/>
  <c r="A255" i="11" s="1"/>
  <c r="A256" i="11" s="1"/>
</calcChain>
</file>

<file path=xl/sharedStrings.xml><?xml version="1.0" encoding="utf-8"?>
<sst xmlns="http://schemas.openxmlformats.org/spreadsheetml/2006/main" count="544" uniqueCount="278">
  <si>
    <t>DESCRIPTION</t>
  </si>
  <si>
    <t>ITEM #</t>
  </si>
  <si>
    <t>Exclusions</t>
  </si>
  <si>
    <t>SUB TOTAL</t>
  </si>
  <si>
    <t>TOTAL BASE BID</t>
  </si>
  <si>
    <t>Note</t>
  </si>
  <si>
    <t>Legend</t>
  </si>
  <si>
    <t>The drawings are scaled as per the mentioned scale on the provided drawings.</t>
  </si>
  <si>
    <t>F.C = Waste or diff. factor</t>
  </si>
  <si>
    <t>BARE QTY.</t>
  </si>
  <si>
    <t>TRADE COST</t>
  </si>
  <si>
    <t>LBR. HR. = Labor Hours</t>
  </si>
  <si>
    <t>DIV. = Division</t>
  </si>
  <si>
    <t>01 00</t>
  </si>
  <si>
    <t>GENERAL REQUIREMENTS</t>
  </si>
  <si>
    <t>Union Wages.</t>
  </si>
  <si>
    <t>Security fee (if any).</t>
  </si>
  <si>
    <t>Building Charges (if any).</t>
  </si>
  <si>
    <t>Any work not mentioned above.</t>
  </si>
  <si>
    <t>The prices used above are standard prices unless otherwise noted.</t>
  </si>
  <si>
    <t>PROJECT LOCATION :</t>
  </si>
  <si>
    <t>DATE SUBMITTED :</t>
  </si>
  <si>
    <t>02 00</t>
  </si>
  <si>
    <t>SITE CONDITIONS</t>
  </si>
  <si>
    <t>03 00</t>
  </si>
  <si>
    <t>CONCRETE</t>
  </si>
  <si>
    <t>04 00</t>
  </si>
  <si>
    <t>MASONRY</t>
  </si>
  <si>
    <t>05 00</t>
  </si>
  <si>
    <t>METAL</t>
  </si>
  <si>
    <t>06 00</t>
  </si>
  <si>
    <t>WOOD, PLASTICS &amp; COMPOSITES</t>
  </si>
  <si>
    <t>07 00</t>
  </si>
  <si>
    <t>WATERPROOFING</t>
  </si>
  <si>
    <t>08 00</t>
  </si>
  <si>
    <t>OPENNINGS</t>
  </si>
  <si>
    <t>09 00</t>
  </si>
  <si>
    <t>FINISHES</t>
  </si>
  <si>
    <t>10 00</t>
  </si>
  <si>
    <t>SPECIALITES</t>
  </si>
  <si>
    <t>11 00</t>
  </si>
  <si>
    <t>EQUIPMENT</t>
  </si>
  <si>
    <t>12 00</t>
  </si>
  <si>
    <t>FURNISHINGS</t>
  </si>
  <si>
    <t>13 00</t>
  </si>
  <si>
    <t>SPECIAL CONSTRUCTION</t>
  </si>
  <si>
    <t>14 00</t>
  </si>
  <si>
    <t>CONVEYING EQUIPMENTS</t>
  </si>
  <si>
    <t>21 00</t>
  </si>
  <si>
    <t>FIRE SUPPRESSION</t>
  </si>
  <si>
    <t>22 00</t>
  </si>
  <si>
    <t>PLUMBING</t>
  </si>
  <si>
    <t>23 00</t>
  </si>
  <si>
    <t>HVAC</t>
  </si>
  <si>
    <t>25 00</t>
  </si>
  <si>
    <t>INTEGRATED AUTOMATION</t>
  </si>
  <si>
    <t>26 00</t>
  </si>
  <si>
    <t>ELECTRICAL</t>
  </si>
  <si>
    <t>27 00</t>
  </si>
  <si>
    <t>COMMUNICATIONS</t>
  </si>
  <si>
    <t>28 00</t>
  </si>
  <si>
    <t>ELECTRONIC SAFETY AND SECURITY</t>
  </si>
  <si>
    <t>31 00</t>
  </si>
  <si>
    <t>EARTHWORK</t>
  </si>
  <si>
    <t>32 00</t>
  </si>
  <si>
    <t>EXTERIOR IMPROVEMENT</t>
  </si>
  <si>
    <t>33 00</t>
  </si>
  <si>
    <t>UTILITIES</t>
  </si>
  <si>
    <t>D.O. = Daily Output</t>
  </si>
  <si>
    <t>CSI DIV.</t>
  </si>
  <si>
    <t>REVISION NO.:</t>
  </si>
  <si>
    <t>WASTAGE</t>
  </si>
  <si>
    <t>QTY. WITH WASTAGE</t>
  </si>
  <si>
    <t>UNIT</t>
  </si>
  <si>
    <t>UNIT LABOR HOURS</t>
  </si>
  <si>
    <t>TOTAL LABOR HOURS</t>
  </si>
  <si>
    <t>PER HOUR LABOR RATE</t>
  </si>
  <si>
    <t>TOTAL LABOR COST</t>
  </si>
  <si>
    <t>UNIT MATERIAL COST</t>
  </si>
  <si>
    <t>TOTAL MATERIAL COST</t>
  </si>
  <si>
    <t>ITEM COST</t>
  </si>
  <si>
    <t>SCOPE :</t>
  </si>
  <si>
    <t>LBS = pounds</t>
  </si>
  <si>
    <t>LS = lump sum</t>
  </si>
  <si>
    <t>LOC = location</t>
  </si>
  <si>
    <t>SY = square yard</t>
  </si>
  <si>
    <t>EA = each</t>
  </si>
  <si>
    <t>M = months</t>
  </si>
  <si>
    <t>LS</t>
  </si>
  <si>
    <t>EA</t>
  </si>
  <si>
    <t>00</t>
  </si>
  <si>
    <t>PROJECT TYPE:</t>
  </si>
  <si>
    <t>Plan Design &amp; Permitting</t>
  </si>
  <si>
    <t>Utilities</t>
  </si>
  <si>
    <t>Equipment &amp; Tools</t>
  </si>
  <si>
    <t>Signage &amp; Promotion</t>
  </si>
  <si>
    <t>Cleaning &amp; Final</t>
  </si>
  <si>
    <t>Bonds, Insurance, Legal</t>
  </si>
  <si>
    <t>Project Management &amp; Supervision</t>
  </si>
  <si>
    <t>LIGHTING FIXTURES</t>
  </si>
  <si>
    <t>RECEPTACLES</t>
  </si>
  <si>
    <t>MATERIAL TAX</t>
  </si>
  <si>
    <t>POWER ITEMS</t>
  </si>
  <si>
    <t>WIRING &amp; CONDUIT FOR LIGHTING ITEMS</t>
  </si>
  <si>
    <t>WIRING &amp; CONDUIT FOR POWER ITEMS</t>
  </si>
  <si>
    <t>ELECTRICAL DEMOLITION</t>
  </si>
  <si>
    <t>OVERHEAD &amp; PROFIT / INFLATION (Material)</t>
  </si>
  <si>
    <t>OVERHEAD &amp; PROFIT (Labor)</t>
  </si>
  <si>
    <t>Private</t>
  </si>
  <si>
    <t>BREAKERS</t>
  </si>
  <si>
    <t>SM = square meter</t>
  </si>
  <si>
    <t>M = meter</t>
  </si>
  <si>
    <t>CM = cubic meter</t>
  </si>
  <si>
    <t>PROJECT NAME/LOCATION :</t>
  </si>
  <si>
    <t>LIGHTING CONTROLS</t>
  </si>
  <si>
    <t>Conduit</t>
  </si>
  <si>
    <t>COMMUNICATION OUTLET</t>
  </si>
  <si>
    <t>STRUCTURED CABLING</t>
  </si>
  <si>
    <t>PANELS &amp; CIRCUIT BREAKER</t>
  </si>
  <si>
    <t>FIRE ALARM SYSTEM</t>
  </si>
  <si>
    <t>Div (02, 26, 27 &amp; 28)</t>
  </si>
  <si>
    <t>FT</t>
  </si>
  <si>
    <t>SF</t>
  </si>
  <si>
    <t>LF</t>
  </si>
  <si>
    <t>DISCONNECT SWITCHES</t>
  </si>
  <si>
    <t>MISCELLANEOUS</t>
  </si>
  <si>
    <t>GROUNDING</t>
  </si>
  <si>
    <t>SITE PLAN</t>
  </si>
  <si>
    <t>EV CHARGER</t>
  </si>
  <si>
    <t>WIRING &amp; CONDUIT FOR SITE ITEMS</t>
  </si>
  <si>
    <t>SECURITY SYSTEM</t>
  </si>
  <si>
    <t>Remove Existing Electrical Equipment, Devices, Lighting &amp; Outlets Along W/All Associated Wiring &amp; Conduit Back To The Source In This Area</t>
  </si>
  <si>
    <t>Remove Existing Wall Sconce Light</t>
  </si>
  <si>
    <t>Decorative Sconce Light</t>
  </si>
  <si>
    <t>2-Way Ceiling Mounted Occupancy Sensor</t>
  </si>
  <si>
    <t>Wall Mounted System Based Occupancy Sensor</t>
  </si>
  <si>
    <t>Low Voltage Momentary Switch</t>
  </si>
  <si>
    <t>Single Pole Switch</t>
  </si>
  <si>
    <t>Time Clock</t>
  </si>
  <si>
    <t>Duplex Receptacle</t>
  </si>
  <si>
    <t>Light Control System Controlled Receptacle System</t>
  </si>
  <si>
    <t>Special Receptacle</t>
  </si>
  <si>
    <t>Quad Receptacle</t>
  </si>
  <si>
    <t>20A, 1P Non Fused Disconnect Switch</t>
  </si>
  <si>
    <t>30A, 2P Fused Disconnect Switch</t>
  </si>
  <si>
    <t>30A, 3P Fused Disconnect Switch</t>
  </si>
  <si>
    <t>60A, 2P Fused Disconnect Switch</t>
  </si>
  <si>
    <t>60A, 3P Non Fused Disconnect Switch</t>
  </si>
  <si>
    <t>Single Pole Motor Rated Disconnect Switch</t>
  </si>
  <si>
    <t>20A, 1P Circuit Breaker</t>
  </si>
  <si>
    <t>20A, 2P Circuit Breaker</t>
  </si>
  <si>
    <t>20A, 3P Circuit Breaker</t>
  </si>
  <si>
    <t>60A, 3P Circuit Breaker</t>
  </si>
  <si>
    <t>150A, 3P Circuit Breaker</t>
  </si>
  <si>
    <t>225A, 3P Circuit Breaker</t>
  </si>
  <si>
    <t>400A, 3P Circuit Breaker</t>
  </si>
  <si>
    <t>15A, 1P Circuit Breaker</t>
  </si>
  <si>
    <t>15A, 2P Circuit Breaker</t>
  </si>
  <si>
    <t>25A, 1P Circuit Breaker</t>
  </si>
  <si>
    <t>50A, 2P Circuit Breaker</t>
  </si>
  <si>
    <t>15A, 3P Circuit Breaker</t>
  </si>
  <si>
    <t>35A, 2P Circuit Breaker</t>
  </si>
  <si>
    <t>45A, 3P Circuit Breaker</t>
  </si>
  <si>
    <t>40A, 2P Circuit Breaker</t>
  </si>
  <si>
    <t>Junction Box</t>
  </si>
  <si>
    <t>2#12, 1#12 Gnd, Cu Wire, Service For Lighting</t>
  </si>
  <si>
    <t>2#10, 1#10 Gnd, Cu Wire, Service For Lighting</t>
  </si>
  <si>
    <t>Cat5E Cable For Sensors</t>
  </si>
  <si>
    <t>0-10V Dimming Cable</t>
  </si>
  <si>
    <t>3/4" Emt Conduit</t>
  </si>
  <si>
    <t>2#12, 1#12 Gnd, Cu Wire, Service For Receptacle</t>
  </si>
  <si>
    <t>2#10, 1#10 Gnd, Cu Wire, Service For Receptacle</t>
  </si>
  <si>
    <t>2#12, 1#12 Gnd, Cu Wire, Service For Equipment</t>
  </si>
  <si>
    <t>2#10, 1#10 Gnd, Cu Wire, Service For Equipment</t>
  </si>
  <si>
    <t>2#8, 1#10 Gnd, Cu Wire, Service For Equipment</t>
  </si>
  <si>
    <t>2#6, 1#10 Gnd, Cu Wire, Service For Equipment</t>
  </si>
  <si>
    <t>3#12, 1#12 Gnd, Cu Wire, Service For Equipment</t>
  </si>
  <si>
    <t>3#10, 1#10 Gnd, Cu Wire, Service For Receptacle</t>
  </si>
  <si>
    <t>3#6, 1#10 Gnd, Cu Wire, Service For Equipment</t>
  </si>
  <si>
    <t>3#4, 1#8 Gnd, Cu Wire, Service For Equipment</t>
  </si>
  <si>
    <t>4#1/0, 1#6 Gnd, Cu Wire, Service For Panel</t>
  </si>
  <si>
    <t>4#4/0, 1#2 Gnd, Cu Wire, Service For Panel</t>
  </si>
  <si>
    <t>2-Sets Of 4#3/0, 1#4 Gnd, Cu Wire, Service For Panel</t>
  </si>
  <si>
    <t>1" Emt Conduit</t>
  </si>
  <si>
    <t>2" Emt Conduit</t>
  </si>
  <si>
    <t>2-1/2" Emt Conduit</t>
  </si>
  <si>
    <t>Allowance for Electrical Items and Installation of Conduit (Hangers, Briddle Rings, J-Hooks)</t>
  </si>
  <si>
    <t>1#4 Gnd, Cu Wire For Grounding</t>
  </si>
  <si>
    <t>Electrode Grounding Conductor</t>
  </si>
  <si>
    <t>1/4" X 3" X 6' Ground Bus</t>
  </si>
  <si>
    <t>Ground Bus</t>
  </si>
  <si>
    <t>Neutral Bus</t>
  </si>
  <si>
    <t>4#10, 1#10 Gnd, Cu Wire, Service For Lighting</t>
  </si>
  <si>
    <t>2#8, 1#8 Gnd, Cu Wire, Service For Ev</t>
  </si>
  <si>
    <t>4#8, 1#8 Gnd, Cu Wire, Service For Ev</t>
  </si>
  <si>
    <t>1" Pvc Conduit</t>
  </si>
  <si>
    <t>1" Pvc Conduit For Future Dual Ev Charger</t>
  </si>
  <si>
    <t>Single Port Ev Charger</t>
  </si>
  <si>
    <t>Dual Port Ev Charger</t>
  </si>
  <si>
    <t>Light S1, Single Led Luminaire, Pole Mounted Light, Manufacturer: Mcgraw Edison, Model No: Gleon-Ae-02-Led-E1-T4W-Bz-Ms/2-L20</t>
  </si>
  <si>
    <t>11" X 17" Pull Box</t>
  </si>
  <si>
    <t>Pull Box</t>
  </si>
  <si>
    <t>Ceiling Mounted Wap Outlet</t>
  </si>
  <si>
    <t>Combination Data/Wap Outlet</t>
  </si>
  <si>
    <t>Tele Outlet</t>
  </si>
  <si>
    <t>Cat5E Cable For Tele Outlet</t>
  </si>
  <si>
    <t>Cat6E Cable For Data/Wap Outlet</t>
  </si>
  <si>
    <t>Cat6E Cable For Wap</t>
  </si>
  <si>
    <t>Allowance for Telecom Items and Installation of Conduit (Hangers, Briddle Rings, J-Hooks)</t>
  </si>
  <si>
    <t>Duct Mounted Smoke Detector</t>
  </si>
  <si>
    <t>Fire Alarm Control Panel</t>
  </si>
  <si>
    <t>Fire Alarm Flasing Light</t>
  </si>
  <si>
    <t>Fire Alarm Horn, Weather Proof</t>
  </si>
  <si>
    <t>Fire Alarm Horn/Flasing Light</t>
  </si>
  <si>
    <t>Fire Alarm Manual Pull Station</t>
  </si>
  <si>
    <t>Smoke Detector</t>
  </si>
  <si>
    <t>Door Contact</t>
  </si>
  <si>
    <t>Keypad</t>
  </si>
  <si>
    <t>Security Alarm Control Panel</t>
  </si>
  <si>
    <t>Wall Mounted Local Alarm Horn</t>
  </si>
  <si>
    <t>Wall Mounted Motion Sensor</t>
  </si>
  <si>
    <t>Wireless Receiver</t>
  </si>
  <si>
    <t>Card Reader</t>
  </si>
  <si>
    <t>2#14 Fplr Cable For Fire Alarm</t>
  </si>
  <si>
    <t>2#14 Fplr Cable For Security</t>
  </si>
  <si>
    <t>SOLAR SYSTEM</t>
  </si>
  <si>
    <t>DISCONNECT SWITCH</t>
  </si>
  <si>
    <t>PV MODULES</t>
  </si>
  <si>
    <t>INVERTERS</t>
  </si>
  <si>
    <t>Daisy Chain</t>
  </si>
  <si>
    <t>Rt Temperature Sensor</t>
  </si>
  <si>
    <t>Label &amp; Signages For Solar Equipments</t>
  </si>
  <si>
    <t>90A, 3P Circuit Breaker</t>
  </si>
  <si>
    <t>2#12 Awg Thwn-2 Cu Wire, Service For Das</t>
  </si>
  <si>
    <t>2#10 Pv Dc Cable For Pv Modules</t>
  </si>
  <si>
    <t>3#3, 1#6 Gnd, Cu Wire, Service For Inverter</t>
  </si>
  <si>
    <t>3#350 Kcmil, 1#3 Gnd, Cu Wire, Service For Solar Disconnect</t>
  </si>
  <si>
    <t>Rs485 Cable For Daisey Chained</t>
  </si>
  <si>
    <t>1-1/2" Emt Conduit</t>
  </si>
  <si>
    <t>Grounding</t>
  </si>
  <si>
    <r>
      <rPr>
        <b/>
        <sz val="12"/>
        <rFont val="Calibri"/>
        <family val="2"/>
        <scheme val="minor"/>
      </rPr>
      <t>Light 7</t>
    </r>
    <r>
      <rPr>
        <sz val="12"/>
        <rFont val="Calibri"/>
        <family val="2"/>
        <scheme val="minor"/>
      </rPr>
      <t xml:space="preserve">, 2" Linear Recessed Perimeter Led 625 Lumen/Foot       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Neo Ray, </t>
    </r>
    <r>
      <rPr>
        <b/>
        <sz val="12"/>
        <rFont val="Calibri"/>
        <family val="2"/>
        <scheme val="minor"/>
      </rPr>
      <t xml:space="preserve">Model No: </t>
    </r>
    <r>
      <rPr>
        <sz val="12"/>
        <rFont val="Calibri"/>
        <family val="2"/>
        <scheme val="minor"/>
      </rPr>
      <t>S122Drp-S-675D-8-35-Gyp-_F_-1-U-Dd-F</t>
    </r>
  </si>
  <si>
    <r>
      <rPr>
        <b/>
        <sz val="12"/>
        <rFont val="Calibri"/>
        <family val="2"/>
        <scheme val="minor"/>
      </rPr>
      <t xml:space="preserve">Light 1, </t>
    </r>
    <r>
      <rPr>
        <sz val="12"/>
        <rFont val="Calibri"/>
        <family val="2"/>
        <scheme val="minor"/>
      </rPr>
      <t xml:space="preserve">2X4 Recessed Led Troffer 4200 Lumens                            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Metalux, </t>
    </r>
    <r>
      <rPr>
        <b/>
        <sz val="12"/>
        <rFont val="Calibri"/>
        <family val="2"/>
        <scheme val="minor"/>
      </rPr>
      <t xml:space="preserve">Model No: </t>
    </r>
    <r>
      <rPr>
        <sz val="12"/>
        <rFont val="Calibri"/>
        <family val="2"/>
        <scheme val="minor"/>
      </rPr>
      <t>24Rln-42-Unv-L835-Cd-1</t>
    </r>
  </si>
  <si>
    <r>
      <rPr>
        <b/>
        <sz val="12"/>
        <rFont val="Calibri"/>
        <family val="2"/>
        <scheme val="minor"/>
      </rPr>
      <t xml:space="preserve">Light 1/Eb, </t>
    </r>
    <r>
      <rPr>
        <sz val="12"/>
        <rFont val="Calibri"/>
        <family val="2"/>
        <scheme val="minor"/>
      </rPr>
      <t xml:space="preserve">2X4 Recessed Led Troffer 4200 Lumens W/Emergency Battery Back-Up                                                                                              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Metalux, </t>
    </r>
    <r>
      <rPr>
        <b/>
        <sz val="12"/>
        <rFont val="Calibri"/>
        <family val="2"/>
        <scheme val="minor"/>
      </rPr>
      <t xml:space="preserve">Model No: </t>
    </r>
    <r>
      <rPr>
        <sz val="12"/>
        <rFont val="Calibri"/>
        <family val="2"/>
        <scheme val="minor"/>
      </rPr>
      <t>24Rln-42-Unv-L835-Cd-1-Em</t>
    </r>
  </si>
  <si>
    <r>
      <t xml:space="preserve">Light 2, Recessed Troffer For Use W/44W, 4800 Lumens                    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Metalux, </t>
    </r>
    <r>
      <rPr>
        <b/>
        <sz val="12"/>
        <rFont val="Calibri"/>
        <family val="2"/>
        <scheme val="minor"/>
      </rPr>
      <t xml:space="preserve">Model No: </t>
    </r>
    <r>
      <rPr>
        <sz val="12"/>
        <rFont val="Calibri"/>
        <family val="2"/>
        <scheme val="minor"/>
      </rPr>
      <t>24Gr-Ld4-48-F1-Unv-L835-Cd1-Paf</t>
    </r>
  </si>
  <si>
    <r>
      <rPr>
        <b/>
        <sz val="12"/>
        <rFont val="Calibri"/>
        <family val="2"/>
        <scheme val="minor"/>
      </rPr>
      <t xml:space="preserve">Light 3, </t>
    </r>
    <r>
      <rPr>
        <sz val="12"/>
        <rFont val="Calibri"/>
        <family val="2"/>
        <scheme val="minor"/>
      </rPr>
      <t xml:space="preserve">4'-0" Round Semi-Frost Lensed Strip Light                                 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Metalux, </t>
    </r>
    <r>
      <rPr>
        <b/>
        <sz val="12"/>
        <rFont val="Calibri"/>
        <family val="2"/>
        <scheme val="minor"/>
      </rPr>
      <t xml:space="preserve">Model No: </t>
    </r>
    <r>
      <rPr>
        <sz val="12"/>
        <rFont val="Calibri"/>
        <family val="2"/>
        <scheme val="minor"/>
      </rPr>
      <t>4Snled-Ld5-22Sl-Ln-Unv-L835-Cd1</t>
    </r>
  </si>
  <si>
    <r>
      <rPr>
        <b/>
        <sz val="12"/>
        <rFont val="Calibri"/>
        <family val="2"/>
        <scheme val="minor"/>
      </rPr>
      <t xml:space="preserve">Light 3/Eb, </t>
    </r>
    <r>
      <rPr>
        <sz val="12"/>
        <rFont val="Calibri"/>
        <family val="2"/>
        <scheme val="minor"/>
      </rPr>
      <t xml:space="preserve">4'-0" Round Semi-Frost Lensed Strip Light W/Emergency Battery Back-Up                                                                                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Metalux, </t>
    </r>
    <r>
      <rPr>
        <b/>
        <sz val="12"/>
        <rFont val="Calibri"/>
        <family val="2"/>
        <scheme val="minor"/>
      </rPr>
      <t xml:space="preserve">Model No: </t>
    </r>
    <r>
      <rPr>
        <sz val="12"/>
        <rFont val="Calibri"/>
        <family val="2"/>
        <scheme val="minor"/>
      </rPr>
      <t>4Snled-Ld5-22Sl-Ln-Unv-L835-Cd1-Em</t>
    </r>
  </si>
  <si>
    <r>
      <rPr>
        <b/>
        <sz val="12"/>
        <rFont val="Calibri"/>
        <family val="2"/>
        <scheme val="minor"/>
      </rPr>
      <t xml:space="preserve">Light 4, </t>
    </r>
    <r>
      <rPr>
        <sz val="12"/>
        <rFont val="Calibri"/>
        <family val="2"/>
        <scheme val="minor"/>
      </rPr>
      <t xml:space="preserve">8'-0" Round Semi-Frost Lensed Strip Light                                             </t>
    </r>
    <r>
      <rPr>
        <b/>
        <sz val="12"/>
        <rFont val="Calibri"/>
        <family val="2"/>
        <scheme val="minor"/>
      </rPr>
      <t xml:space="preserve">Model No: </t>
    </r>
    <r>
      <rPr>
        <sz val="12"/>
        <rFont val="Calibri"/>
        <family val="2"/>
        <scheme val="minor"/>
      </rPr>
      <t>8Tsnled-Ld5-60Sl-Ln-Unv-L835-Cd1-Ayc</t>
    </r>
  </si>
  <si>
    <r>
      <rPr>
        <b/>
        <sz val="12"/>
        <rFont val="Calibri"/>
        <family val="2"/>
        <scheme val="minor"/>
      </rPr>
      <t xml:space="preserve">Light 4/Eb, </t>
    </r>
    <r>
      <rPr>
        <sz val="12"/>
        <rFont val="Calibri"/>
        <family val="2"/>
        <scheme val="minor"/>
      </rPr>
      <t xml:space="preserve">8'-0" Round Semi-Frost Lensed Strip Light W/Emergency Battery Back-Up                                                                                                      </t>
    </r>
    <r>
      <rPr>
        <b/>
        <sz val="12"/>
        <rFont val="Calibri"/>
        <family val="2"/>
        <scheme val="minor"/>
      </rPr>
      <t xml:space="preserve">Model No: </t>
    </r>
    <r>
      <rPr>
        <sz val="12"/>
        <rFont val="Calibri"/>
        <family val="2"/>
        <scheme val="minor"/>
      </rPr>
      <t>8Tsnled-Ld5-60Sl-Ln-Unv-L835-Cd1-Ayc-Em</t>
    </r>
  </si>
  <si>
    <r>
      <rPr>
        <b/>
        <sz val="12"/>
        <rFont val="Calibri"/>
        <family val="2"/>
        <scheme val="minor"/>
      </rPr>
      <t xml:space="preserve">Light 5, </t>
    </r>
    <r>
      <rPr>
        <sz val="12"/>
        <rFont val="Calibri"/>
        <family val="2"/>
        <scheme val="minor"/>
      </rPr>
      <t xml:space="preserve">Recessed Led Downlight 6" Aperture 1500Lumens            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Halo, </t>
    </r>
    <r>
      <rPr>
        <b/>
        <sz val="12"/>
        <rFont val="Calibri"/>
        <family val="2"/>
        <scheme val="minor"/>
      </rPr>
      <t xml:space="preserve">Model No: </t>
    </r>
    <r>
      <rPr>
        <sz val="12"/>
        <rFont val="Calibri"/>
        <family val="2"/>
        <scheme val="minor"/>
      </rPr>
      <t>Hc6-15-D010-Hm6-0525-835-61-Wd-C</t>
    </r>
  </si>
  <si>
    <r>
      <rPr>
        <b/>
        <sz val="12"/>
        <rFont val="Calibri"/>
        <family val="2"/>
        <scheme val="minor"/>
      </rPr>
      <t xml:space="preserve">Light 5/Eb, </t>
    </r>
    <r>
      <rPr>
        <sz val="12"/>
        <rFont val="Calibri"/>
        <family val="2"/>
        <scheme val="minor"/>
      </rPr>
      <t xml:space="preserve">Recessed Led Downlight 6" Aperture 1500Lumens W/Emergency Battery Back-Up                                                       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Halo, </t>
    </r>
    <r>
      <rPr>
        <b/>
        <sz val="12"/>
        <rFont val="Calibri"/>
        <family val="2"/>
        <scheme val="minor"/>
      </rPr>
      <t xml:space="preserve">Model No: </t>
    </r>
    <r>
      <rPr>
        <sz val="12"/>
        <rFont val="Calibri"/>
        <family val="2"/>
        <scheme val="minor"/>
      </rPr>
      <t>Hc6-15-D010-Hm6-0525-835-61-Wd-C-Em</t>
    </r>
  </si>
  <si>
    <r>
      <rPr>
        <b/>
        <sz val="12"/>
        <rFont val="Calibri"/>
        <family val="2"/>
        <scheme val="minor"/>
      </rPr>
      <t xml:space="preserve">Light 6, </t>
    </r>
    <r>
      <rPr>
        <sz val="12"/>
        <rFont val="Calibri"/>
        <family val="2"/>
        <scheme val="minor"/>
      </rPr>
      <t xml:space="preserve">Recessed Led Downlight 6" Aperture 4500Lumens                    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Halo, </t>
    </r>
    <r>
      <rPr>
        <b/>
        <sz val="12"/>
        <rFont val="Calibri"/>
        <family val="2"/>
        <scheme val="minor"/>
      </rPr>
      <t xml:space="preserve">Model No: </t>
    </r>
    <r>
      <rPr>
        <sz val="12"/>
        <rFont val="Calibri"/>
        <family val="2"/>
        <scheme val="minor"/>
      </rPr>
      <t>Hc6-45-D010-Hm6-4560-835-61-Md-C</t>
    </r>
  </si>
  <si>
    <r>
      <rPr>
        <b/>
        <sz val="12"/>
        <rFont val="Calibri"/>
        <family val="2"/>
        <scheme val="minor"/>
      </rPr>
      <t xml:space="preserve">Light 6/Eb, </t>
    </r>
    <r>
      <rPr>
        <sz val="12"/>
        <rFont val="Calibri"/>
        <family val="2"/>
        <scheme val="minor"/>
      </rPr>
      <t xml:space="preserve">Recessed Led Downlight 6" Aperture 4500Lumens W/Emergency Battery Back-Up                                                           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Halo, </t>
    </r>
    <r>
      <rPr>
        <b/>
        <sz val="12"/>
        <rFont val="Calibri"/>
        <family val="2"/>
        <scheme val="minor"/>
      </rPr>
      <t xml:space="preserve">Model No: </t>
    </r>
    <r>
      <rPr>
        <sz val="12"/>
        <rFont val="Calibri"/>
        <family val="2"/>
        <scheme val="minor"/>
      </rPr>
      <t>Hc6-45-D010-Hm6-4560-835-61-Md-C-Em</t>
    </r>
  </si>
  <si>
    <r>
      <rPr>
        <b/>
        <sz val="12"/>
        <rFont val="Calibri"/>
        <family val="2"/>
        <scheme val="minor"/>
      </rPr>
      <t xml:space="preserve">Light 8, </t>
    </r>
    <r>
      <rPr>
        <sz val="12"/>
        <rFont val="Calibri"/>
        <family val="2"/>
        <scheme val="minor"/>
      </rPr>
      <t xml:space="preserve">Decorative Led Pendant With 36 Round                               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Ocl, </t>
    </r>
    <r>
      <rPr>
        <b/>
        <sz val="12"/>
        <rFont val="Calibri"/>
        <family val="2"/>
        <scheme val="minor"/>
      </rPr>
      <t xml:space="preserve">Model No: </t>
    </r>
    <r>
      <rPr>
        <sz val="12"/>
        <rFont val="Calibri"/>
        <family val="2"/>
        <scheme val="minor"/>
      </rPr>
      <t>Mn1-P1Ed-36-Gw-Bnp-Led2-35K-Unv-??-Dm1</t>
    </r>
  </si>
  <si>
    <r>
      <rPr>
        <b/>
        <sz val="12"/>
        <rFont val="Calibri"/>
        <family val="2"/>
        <scheme val="minor"/>
      </rPr>
      <t xml:space="preserve">Light 9, </t>
    </r>
    <r>
      <rPr>
        <sz val="12"/>
        <rFont val="Calibri"/>
        <family val="2"/>
        <scheme val="minor"/>
      </rPr>
      <t>Chain Hung Decorative Fixture</t>
    </r>
  </si>
  <si>
    <r>
      <rPr>
        <b/>
        <sz val="12"/>
        <rFont val="Calibri"/>
        <family val="2"/>
        <scheme val="minor"/>
      </rPr>
      <t xml:space="preserve">Light 10, </t>
    </r>
    <r>
      <rPr>
        <sz val="12"/>
        <rFont val="Calibri"/>
        <family val="2"/>
        <scheme val="minor"/>
      </rPr>
      <t xml:space="preserve">1'X4' Surface Mounted Led                                                 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Metalux, </t>
    </r>
    <r>
      <rPr>
        <b/>
        <sz val="12"/>
        <rFont val="Calibri"/>
        <family val="2"/>
        <scheme val="minor"/>
      </rPr>
      <t xml:space="preserve">Model No: </t>
    </r>
    <r>
      <rPr>
        <sz val="12"/>
        <rFont val="Calibri"/>
        <family val="2"/>
        <scheme val="minor"/>
      </rPr>
      <t>4Wnled-Ld4-40Sl-F-Unv-L835-Cd1</t>
    </r>
  </si>
  <si>
    <r>
      <rPr>
        <b/>
        <sz val="12"/>
        <rFont val="Calibri"/>
        <family val="2"/>
        <scheme val="minor"/>
      </rPr>
      <t xml:space="preserve">Light 10/Eb, </t>
    </r>
    <r>
      <rPr>
        <sz val="12"/>
        <rFont val="Calibri"/>
        <family val="2"/>
        <scheme val="minor"/>
      </rPr>
      <t xml:space="preserve">1'X4' Surface Mounted Led W/Emergency Battery Back-Up     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Metalux, </t>
    </r>
    <r>
      <rPr>
        <b/>
        <sz val="12"/>
        <rFont val="Calibri"/>
        <family val="2"/>
        <scheme val="minor"/>
      </rPr>
      <t xml:space="preserve">Model No: </t>
    </r>
    <r>
      <rPr>
        <sz val="12"/>
        <rFont val="Calibri"/>
        <family val="2"/>
        <scheme val="minor"/>
      </rPr>
      <t>4Wnled-Ld4-40Sl-F-Unv-L835-Cd1-Em</t>
    </r>
  </si>
  <si>
    <r>
      <rPr>
        <b/>
        <sz val="12"/>
        <rFont val="Calibri"/>
        <family val="2"/>
        <scheme val="minor"/>
      </rPr>
      <t xml:space="preserve">Light S3, </t>
    </r>
    <r>
      <rPr>
        <sz val="12"/>
        <rFont val="Calibri"/>
        <family val="2"/>
        <scheme val="minor"/>
      </rPr>
      <t xml:space="preserve">Twin Led Wall Mounted Floodlight. 2200 Lumen Output   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Halo, </t>
    </r>
    <r>
      <rPr>
        <b/>
        <sz val="12"/>
        <rFont val="Calibri"/>
        <family val="2"/>
        <scheme val="minor"/>
      </rPr>
      <t xml:space="preserve">Model No: </t>
    </r>
    <r>
      <rPr>
        <sz val="12"/>
        <rFont val="Calibri"/>
        <family val="2"/>
        <scheme val="minor"/>
      </rPr>
      <t>Ft-28-Vc-W</t>
    </r>
  </si>
  <si>
    <r>
      <rPr>
        <b/>
        <sz val="12"/>
        <rFont val="Calibri"/>
        <family val="2"/>
        <scheme val="minor"/>
      </rPr>
      <t xml:space="preserve">Light X, </t>
    </r>
    <r>
      <rPr>
        <sz val="12"/>
        <rFont val="Calibri"/>
        <family val="2"/>
        <scheme val="minor"/>
      </rPr>
      <t xml:space="preserve">Thermoplastic Exit Sign For Use With Led Lamps. Emergency Battery Pack                                                                                          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Sure-Lites, </t>
    </r>
    <r>
      <rPr>
        <b/>
        <sz val="12"/>
        <rFont val="Calibri"/>
        <family val="2"/>
        <scheme val="minor"/>
      </rPr>
      <t xml:space="preserve">Model No: </t>
    </r>
    <r>
      <rPr>
        <sz val="12"/>
        <rFont val="Calibri"/>
        <family val="2"/>
        <scheme val="minor"/>
      </rPr>
      <t>Lpx-7</t>
    </r>
  </si>
  <si>
    <r>
      <t xml:space="preserve">Duplex Receptacle, </t>
    </r>
    <r>
      <rPr>
        <b/>
        <sz val="12"/>
        <rFont val="Calibri"/>
        <family val="2"/>
        <scheme val="minor"/>
      </rPr>
      <t>Ground Fault Circuit Interrupter, Weather Proof</t>
    </r>
  </si>
  <si>
    <r>
      <t xml:space="preserve">Duplex Receptacle, </t>
    </r>
    <r>
      <rPr>
        <b/>
        <sz val="12"/>
        <rFont val="Calibri"/>
        <family val="2"/>
        <scheme val="minor"/>
      </rPr>
      <t>Ground Fault Circuit Interrupter</t>
    </r>
  </si>
  <si>
    <r>
      <rPr>
        <b/>
        <sz val="12"/>
        <rFont val="Calibri"/>
        <family val="2"/>
        <scheme val="minor"/>
      </rPr>
      <t xml:space="preserve">Panel Ka, </t>
    </r>
    <r>
      <rPr>
        <sz val="12"/>
        <rFont val="Calibri"/>
        <family val="2"/>
        <scheme val="minor"/>
      </rPr>
      <t>120/208V, 3P, 4W, Main Bus: 225A, Main Type: 150A Mcb, Aic Rating: 10Ka</t>
    </r>
  </si>
  <si>
    <r>
      <rPr>
        <b/>
        <sz val="12"/>
        <rFont val="Calibri"/>
        <family val="2"/>
        <scheme val="minor"/>
      </rPr>
      <t xml:space="preserve">Panel Msb, </t>
    </r>
    <r>
      <rPr>
        <sz val="12"/>
        <rFont val="Calibri"/>
        <family val="2"/>
        <scheme val="minor"/>
      </rPr>
      <t>120/208V, 3P, 4W, Main Bus: 1200A, Main Type: 1200A Mcb, Aic Rating: 65Ka</t>
    </r>
  </si>
  <si>
    <r>
      <rPr>
        <b/>
        <sz val="12"/>
        <rFont val="Calibri"/>
        <family val="2"/>
        <scheme val="minor"/>
      </rPr>
      <t xml:space="preserve">Panel Pa, </t>
    </r>
    <r>
      <rPr>
        <sz val="12"/>
        <rFont val="Calibri"/>
        <family val="2"/>
        <scheme val="minor"/>
      </rPr>
      <t>120/208V, 3P, 4W, Main Bus: 225A, Main Type: 225A Mcb, Aic Rating: 22Ka</t>
    </r>
  </si>
  <si>
    <r>
      <rPr>
        <b/>
        <sz val="12"/>
        <rFont val="Calibri"/>
        <family val="2"/>
        <scheme val="minor"/>
      </rPr>
      <t xml:space="preserve">Panel Pb, </t>
    </r>
    <r>
      <rPr>
        <sz val="12"/>
        <rFont val="Calibri"/>
        <family val="2"/>
        <scheme val="minor"/>
      </rPr>
      <t>120/208V, 3P, 4W, Main Bus: 225A, Main Type: 225A Mcb, Aic Rating: 22Ka</t>
    </r>
  </si>
  <si>
    <r>
      <rPr>
        <b/>
        <sz val="12"/>
        <rFont val="Calibri"/>
        <family val="2"/>
        <scheme val="minor"/>
      </rPr>
      <t xml:space="preserve">Panel Pc, </t>
    </r>
    <r>
      <rPr>
        <sz val="12"/>
        <rFont val="Calibri"/>
        <family val="2"/>
        <scheme val="minor"/>
      </rPr>
      <t>120/208V, 3P, 4W, Main Bus: 225A, Main Type: 225A Mcb, Aic Rating: 22Ka</t>
    </r>
  </si>
  <si>
    <r>
      <rPr>
        <b/>
        <sz val="12"/>
        <rFont val="Calibri"/>
        <family val="2"/>
        <scheme val="minor"/>
      </rPr>
      <t xml:space="preserve">Panel Pd, </t>
    </r>
    <r>
      <rPr>
        <sz val="12"/>
        <rFont val="Calibri"/>
        <family val="2"/>
        <scheme val="minor"/>
      </rPr>
      <t>120/208V, 3P, 4W, Main Bus: 400A, Main Type: 400A Mcb, Aic Rating: 22Ka</t>
    </r>
  </si>
  <si>
    <r>
      <rPr>
        <b/>
        <sz val="12"/>
        <rFont val="Calibri"/>
        <family val="2"/>
        <scheme val="minor"/>
      </rPr>
      <t xml:space="preserve">Panel Ev, </t>
    </r>
    <r>
      <rPr>
        <sz val="12"/>
        <rFont val="Calibri"/>
        <family val="2"/>
        <scheme val="minor"/>
      </rPr>
      <t>120/208V, 3P, 4W, Main Bus: 225A, Main Type: Mlo, Aic Rating: 42Ka</t>
    </r>
  </si>
  <si>
    <r>
      <t xml:space="preserve">Shunt Trip Breaker </t>
    </r>
    <r>
      <rPr>
        <b/>
        <sz val="12"/>
        <rFont val="Calibri"/>
        <family val="2"/>
        <scheme val="minor"/>
      </rPr>
      <t>Controlled By Hood</t>
    </r>
  </si>
  <si>
    <r>
      <t xml:space="preserve">Multi Pole Heavy Duty 20A, </t>
    </r>
    <r>
      <rPr>
        <b/>
        <sz val="12"/>
        <rFont val="Calibri"/>
        <family val="2"/>
        <scheme val="minor"/>
      </rPr>
      <t>Contactor For Kitchen Hood</t>
    </r>
  </si>
  <si>
    <r>
      <t xml:space="preserve">Emergency Power Off Station </t>
    </r>
    <r>
      <rPr>
        <b/>
        <sz val="12"/>
        <rFont val="Calibri"/>
        <family val="2"/>
        <scheme val="minor"/>
      </rPr>
      <t>For Kitchen Hood</t>
    </r>
  </si>
  <si>
    <r>
      <t xml:space="preserve">3/4" Emt Conduit </t>
    </r>
    <r>
      <rPr>
        <b/>
        <sz val="12"/>
        <rFont val="Calibri"/>
        <family val="2"/>
        <scheme val="minor"/>
      </rPr>
      <t>For Control Devices</t>
    </r>
  </si>
  <si>
    <r>
      <rPr>
        <b/>
        <sz val="12"/>
        <rFont val="Calibri"/>
        <family val="2"/>
        <scheme val="minor"/>
      </rPr>
      <t xml:space="preserve">Panel Pv Solar, </t>
    </r>
    <r>
      <rPr>
        <sz val="12"/>
        <rFont val="Calibri"/>
        <family val="2"/>
        <scheme val="minor"/>
      </rPr>
      <t>480V, 3P, 4W, Main Bus: 400A, Main Type: 300A Mcb, Nema-3R</t>
    </r>
  </si>
  <si>
    <r>
      <t xml:space="preserve">400As, 300Af, 3P Fused Disconnect Switch, </t>
    </r>
    <r>
      <rPr>
        <b/>
        <sz val="12"/>
        <rFont val="Calibri"/>
        <family val="2"/>
        <scheme val="minor"/>
      </rPr>
      <t>Nema-3R</t>
    </r>
  </si>
  <si>
    <r>
      <t xml:space="preserve">Pv Inverter, </t>
    </r>
    <r>
      <rPr>
        <b/>
        <sz val="12"/>
        <rFont val="Calibri"/>
        <family val="2"/>
        <scheme val="minor"/>
      </rPr>
      <t xml:space="preserve">Model No: </t>
    </r>
    <r>
      <rPr>
        <sz val="12"/>
        <rFont val="Calibri"/>
        <family val="2"/>
        <scheme val="minor"/>
      </rPr>
      <t>Cps Sca25ktl-Do-Us-208</t>
    </r>
  </si>
  <si>
    <r>
      <t xml:space="preserve">Pv Modules, 590W,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Hanwha, </t>
    </r>
    <r>
      <rPr>
        <b/>
        <sz val="12"/>
        <rFont val="Calibri"/>
        <family val="2"/>
        <scheme val="minor"/>
      </rPr>
      <t xml:space="preserve">Model No: </t>
    </r>
    <r>
      <rPr>
        <sz val="12"/>
        <rFont val="Calibri"/>
        <family val="2"/>
        <scheme val="minor"/>
      </rPr>
      <t>Q.Peak Duo Xl-G11s.3 Bfg</t>
    </r>
  </si>
  <si>
    <t>Tehama County Corning Veteran's Hall-1620 Solano St. Corning, Ca</t>
  </si>
  <si>
    <t>CONTENGENCY</t>
  </si>
  <si>
    <r>
      <rPr>
        <b/>
        <sz val="12"/>
        <rFont val="Calibri"/>
        <family val="2"/>
        <scheme val="minor"/>
      </rPr>
      <t xml:space="preserve">Light 2/Eb, </t>
    </r>
    <r>
      <rPr>
        <sz val="12"/>
        <rFont val="Calibri"/>
        <family val="2"/>
        <scheme val="minor"/>
      </rPr>
      <t xml:space="preserve">Recessed Troffer For Use W/44W, 4800 Lumens W/Emergency Battery Back-Up                                                                                               </t>
    </r>
    <r>
      <rPr>
        <b/>
        <sz val="12"/>
        <rFont val="Calibri"/>
        <family val="2"/>
        <scheme val="minor"/>
      </rPr>
      <t xml:space="preserve">Manufacturer: </t>
    </r>
    <r>
      <rPr>
        <sz val="12"/>
        <rFont val="Calibri"/>
        <family val="2"/>
        <scheme val="minor"/>
      </rPr>
      <t xml:space="preserve">Metalux, </t>
    </r>
    <r>
      <rPr>
        <b/>
        <sz val="12"/>
        <rFont val="Calibri"/>
        <family val="2"/>
        <scheme val="minor"/>
      </rPr>
      <t xml:space="preserve">Model No: </t>
    </r>
    <r>
      <rPr>
        <sz val="12"/>
        <rFont val="Calibri"/>
        <family val="2"/>
        <scheme val="minor"/>
      </rPr>
      <t>24Gr-Ld4-48-F1-Unv-L835-Cd1-Paf-Em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</si>
</sst>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&quot;$&quot;* #,##0_);_(&quot;$&quot;* \(#,##0\);_(&quot;$&quot;* &quot;-&quot;?_);_(@_)"/>
    <numFmt numFmtId="166" formatCode="_(* #,##0.0_);_(* \(#,##0.0\);_(* &quot;-&quot;_);_(@_)"/>
    <numFmt numFmtId="167" formatCode="_(&quot;$&quot;* #,##0_);_(&quot;$&quot;* \(#,##0\);_(&quot;$&quot;* &quot;-&quot;??_);_(@_)"/>
    <numFmt numFmtId="168" formatCode="_(* #,##0.0_);_(* \(#,##0.0\);_(* &quot;-&quot;?_);_(@_)"/>
    <numFmt numFmtId="169" formatCode="0.0%"/>
    <numFmt numFmtId="170" formatCode="0.000"/>
  </numFmts>
  <fonts count="38" x14ac:knownFonts="1">
    <font>
      <sz val="12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u/>
      <sz val="12"/>
      <name val="Calibri"/>
      <family val="2"/>
      <scheme val="minor"/>
    </font>
    <font>
      <b/>
      <sz val="12"/>
      <color indexed="8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Calibri"/>
      <family val="2"/>
    </font>
    <font>
      <sz val="12"/>
      <color indexed="8"/>
      <name val="Calibri"/>
      <family val="2"/>
    </font>
    <font>
      <sz val="12"/>
      <name val="Arial"/>
      <family val="2"/>
    </font>
    <font>
      <b/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CBD3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42E44"/>
        <bgColor indexed="64"/>
      </patternFill>
    </fill>
    <fill>
      <patternFill patternType="solid">
        <fgColor rgb="FF002060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3"/>
      </right>
      <top/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/>
      <diagonal/>
    </border>
    <border>
      <left style="thin">
        <color indexed="23"/>
      </left>
      <right/>
      <top/>
      <bottom/>
      <diagonal/>
    </border>
    <border>
      <left style="thin">
        <color indexed="64"/>
      </left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2"/>
      </top>
      <bottom style="double">
        <color indexed="62"/>
      </bottom>
      <diagonal/>
    </border>
  </borders>
  <cellStyleXfs count="102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6" applyNumberFormat="0" applyFill="0" applyAlignment="0" applyProtection="0"/>
    <xf numFmtId="0" fontId="19" fillId="22" borderId="0" applyNumberFormat="0" applyBorder="0" applyAlignment="0" applyProtection="0"/>
    <xf numFmtId="0" fontId="6" fillId="0" borderId="0"/>
    <xf numFmtId="0" fontId="6" fillId="23" borderId="7" applyNumberFormat="0" applyFont="0" applyAlignment="0" applyProtection="0"/>
    <xf numFmtId="0" fontId="20" fillId="20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4" fillId="0" borderId="0"/>
    <xf numFmtId="0" fontId="6" fillId="0" borderId="0"/>
    <xf numFmtId="43" fontId="24" fillId="0" borderId="0" applyFont="0" applyFill="0" applyBorder="0" applyAlignment="0" applyProtection="0"/>
    <xf numFmtId="0" fontId="25" fillId="0" borderId="0"/>
    <xf numFmtId="43" fontId="6" fillId="0" borderId="0" applyFont="0" applyFill="0" applyBorder="0" applyAlignment="0" applyProtection="0"/>
    <xf numFmtId="0" fontId="6" fillId="0" borderId="0"/>
    <xf numFmtId="44" fontId="25" fillId="0" borderId="0" applyFont="0" applyFill="0" applyBorder="0" applyAlignment="0" applyProtection="0"/>
    <xf numFmtId="0" fontId="4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44" fontId="3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23" borderId="7" applyNumberFormat="0" applyFont="0" applyAlignment="0" applyProtection="0"/>
    <xf numFmtId="0" fontId="2" fillId="0" borderId="0"/>
    <xf numFmtId="0" fontId="6" fillId="23" borderId="7" applyNumberFormat="0" applyFont="0" applyAlignment="0" applyProtection="0"/>
    <xf numFmtId="0" fontId="6" fillId="23" borderId="7" applyNumberFormat="0" applyFont="0" applyAlignment="0" applyProtection="0"/>
    <xf numFmtId="0" fontId="6" fillId="23" borderId="7" applyNumberFormat="0" applyFont="0" applyAlignment="0" applyProtection="0"/>
    <xf numFmtId="0" fontId="2" fillId="0" borderId="0"/>
    <xf numFmtId="0" fontId="6" fillId="23" borderId="7" applyNumberFormat="0" applyFont="0" applyAlignment="0" applyProtection="0"/>
    <xf numFmtId="0" fontId="6" fillId="23" borderId="7" applyNumberFormat="0" applyFont="0" applyAlignment="0" applyProtection="0"/>
    <xf numFmtId="0" fontId="6" fillId="23" borderId="7" applyNumberFormat="0" applyFont="0" applyAlignment="0" applyProtection="0"/>
    <xf numFmtId="0" fontId="6" fillId="23" borderId="7" applyNumberFormat="0" applyFont="0" applyAlignment="0" applyProtection="0"/>
    <xf numFmtId="0" fontId="6" fillId="23" borderId="7" applyNumberFormat="0" applyFont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0" fillId="20" borderId="8" applyNumberFormat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23" borderId="7" applyNumberFormat="0" applyFont="0" applyAlignment="0" applyProtection="0"/>
    <xf numFmtId="0" fontId="6" fillId="23" borderId="7" applyNumberFormat="0" applyFont="0" applyAlignment="0" applyProtection="0"/>
    <xf numFmtId="0" fontId="6" fillId="23" borderId="7" applyNumberFormat="0" applyFont="0" applyAlignment="0" applyProtection="0"/>
    <xf numFmtId="0" fontId="20" fillId="20" borderId="8" applyNumberFormat="0" applyAlignment="0" applyProtection="0"/>
    <xf numFmtId="0" fontId="17" fillId="7" borderId="1" applyNumberFormat="0" applyAlignment="0" applyProtection="0"/>
    <xf numFmtId="0" fontId="20" fillId="20" borderId="8" applyNumberFormat="0" applyAlignment="0" applyProtection="0"/>
    <xf numFmtId="0" fontId="22" fillId="0" borderId="9" applyNumberFormat="0" applyFill="0" applyAlignment="0" applyProtection="0"/>
    <xf numFmtId="0" fontId="6" fillId="23" borderId="7" applyNumberFormat="0" applyFont="0" applyAlignment="0" applyProtection="0"/>
    <xf numFmtId="0" fontId="6" fillId="23" borderId="7" applyNumberFormat="0" applyFont="0" applyAlignment="0" applyProtection="0"/>
    <xf numFmtId="0" fontId="20" fillId="20" borderId="8" applyNumberFormat="0" applyAlignment="0" applyProtection="0"/>
    <xf numFmtId="0" fontId="6" fillId="23" borderId="7" applyNumberFormat="0" applyFont="0" applyAlignment="0" applyProtection="0"/>
    <xf numFmtId="0" fontId="17" fillId="7" borderId="1" applyNumberFormat="0" applyAlignment="0" applyProtection="0"/>
    <xf numFmtId="0" fontId="6" fillId="23" borderId="7" applyNumberFormat="0" applyFont="0" applyAlignment="0" applyProtection="0"/>
    <xf numFmtId="0" fontId="6" fillId="23" borderId="7" applyNumberFormat="0" applyFont="0" applyAlignment="0" applyProtection="0"/>
    <xf numFmtId="0" fontId="6" fillId="23" borderId="7" applyNumberFormat="0" applyFont="0" applyAlignment="0" applyProtection="0"/>
    <xf numFmtId="0" fontId="1" fillId="0" borderId="0"/>
  </cellStyleXfs>
  <cellXfs count="128">
    <xf numFmtId="0" fontId="0" fillId="0" borderId="0" xfId="0"/>
    <xf numFmtId="0" fontId="26" fillId="0" borderId="0" xfId="0" applyFont="1" applyAlignment="1">
      <alignment horizontal="center" vertical="top"/>
    </xf>
    <xf numFmtId="0" fontId="26" fillId="0" borderId="0" xfId="0" applyFont="1" applyAlignment="1">
      <alignment vertical="top"/>
    </xf>
    <xf numFmtId="0" fontId="28" fillId="0" borderId="0" xfId="0" applyFont="1" applyAlignment="1">
      <alignment horizontal="center" vertical="top" wrapText="1"/>
    </xf>
    <xf numFmtId="0" fontId="29" fillId="0" borderId="0" xfId="0" applyFont="1" applyAlignment="1">
      <alignment vertical="top"/>
    </xf>
    <xf numFmtId="164" fontId="26" fillId="0" borderId="0" xfId="0" applyNumberFormat="1" applyFont="1" applyAlignment="1">
      <alignment horizontal="center" vertical="top"/>
    </xf>
    <xf numFmtId="2" fontId="26" fillId="0" borderId="0" xfId="0" applyNumberFormat="1" applyFont="1" applyAlignment="1">
      <alignment horizontal="center" vertical="top" wrapText="1"/>
    </xf>
    <xf numFmtId="2" fontId="26" fillId="0" borderId="0" xfId="0" applyNumberFormat="1" applyFont="1" applyAlignment="1">
      <alignment vertical="top" wrapText="1"/>
    </xf>
    <xf numFmtId="0" fontId="26" fillId="0" borderId="10" xfId="0" applyFont="1" applyBorder="1" applyAlignment="1">
      <alignment horizontal="center" vertical="top"/>
    </xf>
    <xf numFmtId="2" fontId="27" fillId="0" borderId="0" xfId="0" applyNumberFormat="1" applyFont="1" applyAlignment="1">
      <alignment vertical="top"/>
    </xf>
    <xf numFmtId="2" fontId="26" fillId="0" borderId="0" xfId="0" applyNumberFormat="1" applyFont="1" applyAlignment="1">
      <alignment vertical="top"/>
    </xf>
    <xf numFmtId="1" fontId="26" fillId="0" borderId="0" xfId="0" applyNumberFormat="1" applyFont="1" applyAlignment="1">
      <alignment horizontal="left" vertical="top"/>
    </xf>
    <xf numFmtId="0" fontId="26" fillId="0" borderId="16" xfId="0" applyFont="1" applyBorder="1" applyAlignment="1">
      <alignment horizontal="center" vertical="top"/>
    </xf>
    <xf numFmtId="0" fontId="26" fillId="0" borderId="17" xfId="0" applyFont="1" applyBorder="1" applyAlignment="1">
      <alignment horizontal="center" vertical="top"/>
    </xf>
    <xf numFmtId="2" fontId="27" fillId="0" borderId="17" xfId="0" applyNumberFormat="1" applyFont="1" applyBorder="1" applyAlignment="1">
      <alignment horizontal="right" vertical="top"/>
    </xf>
    <xf numFmtId="0" fontId="26" fillId="0" borderId="18" xfId="0" applyFont="1" applyBorder="1" applyAlignment="1">
      <alignment horizontal="center" vertical="top"/>
    </xf>
    <xf numFmtId="2" fontId="26" fillId="0" borderId="0" xfId="0" applyNumberFormat="1" applyFont="1" applyAlignment="1">
      <alignment horizontal="left" vertical="top"/>
    </xf>
    <xf numFmtId="0" fontId="26" fillId="0" borderId="14" xfId="0" applyFont="1" applyBorder="1" applyAlignment="1">
      <alignment horizontal="center" vertical="top"/>
    </xf>
    <xf numFmtId="2" fontId="27" fillId="0" borderId="0" xfId="0" applyNumberFormat="1" applyFont="1" applyAlignment="1">
      <alignment horizontal="right" vertical="top"/>
    </xf>
    <xf numFmtId="0" fontId="26" fillId="0" borderId="0" xfId="0" applyFont="1" applyAlignment="1">
      <alignment vertical="center"/>
    </xf>
    <xf numFmtId="1" fontId="26" fillId="0" borderId="0" xfId="0" applyNumberFormat="1" applyFont="1" applyAlignment="1">
      <alignment vertical="top"/>
    </xf>
    <xf numFmtId="0" fontId="26" fillId="0" borderId="0" xfId="0" applyFont="1" applyAlignment="1">
      <alignment horizontal="left" vertical="top"/>
    </xf>
    <xf numFmtId="2" fontId="26" fillId="0" borderId="19" xfId="0" applyNumberFormat="1" applyFont="1" applyBorder="1" applyAlignment="1">
      <alignment horizontal="center" vertical="top" wrapText="1"/>
    </xf>
    <xf numFmtId="0" fontId="26" fillId="0" borderId="19" xfId="0" applyFont="1" applyBorder="1" applyAlignment="1">
      <alignment horizontal="center" vertical="top"/>
    </xf>
    <xf numFmtId="0" fontId="26" fillId="0" borderId="20" xfId="0" applyFont="1" applyBorder="1" applyAlignment="1">
      <alignment horizontal="center" vertical="top"/>
    </xf>
    <xf numFmtId="0" fontId="26" fillId="0" borderId="21" xfId="0" applyFont="1" applyBorder="1" applyAlignment="1">
      <alignment horizontal="center" vertical="top"/>
    </xf>
    <xf numFmtId="2" fontId="26" fillId="0" borderId="19" xfId="0" applyNumberFormat="1" applyFont="1" applyBorder="1" applyAlignment="1">
      <alignment horizontal="left" vertical="top"/>
    </xf>
    <xf numFmtId="2" fontId="26" fillId="0" borderId="17" xfId="0" applyNumberFormat="1" applyFont="1" applyBorder="1" applyAlignment="1">
      <alignment horizontal="center" vertical="top"/>
    </xf>
    <xf numFmtId="2" fontId="26" fillId="0" borderId="0" xfId="0" applyNumberFormat="1" applyFont="1" applyAlignment="1">
      <alignment horizontal="center" vertical="top"/>
    </xf>
    <xf numFmtId="2" fontId="27" fillId="0" borderId="19" xfId="0" applyNumberFormat="1" applyFont="1" applyBorder="1" applyAlignment="1">
      <alignment horizontal="right" vertical="top"/>
    </xf>
    <xf numFmtId="2" fontId="26" fillId="0" borderId="19" xfId="0" applyNumberFormat="1" applyFont="1" applyBorder="1" applyAlignment="1">
      <alignment horizontal="center" vertical="top"/>
    </xf>
    <xf numFmtId="0" fontId="33" fillId="24" borderId="12" xfId="1" applyFont="1" applyFill="1" applyBorder="1" applyAlignment="1">
      <alignment vertical="top"/>
    </xf>
    <xf numFmtId="1" fontId="26" fillId="0" borderId="13" xfId="38" applyNumberFormat="1" applyFont="1" applyFill="1" applyBorder="1" applyAlignment="1">
      <alignment horizontal="center" vertical="top"/>
    </xf>
    <xf numFmtId="0" fontId="26" fillId="0" borderId="7" xfId="38" applyFont="1" applyFill="1" applyAlignment="1">
      <alignment horizontal="justify" vertical="top" wrapText="1"/>
    </xf>
    <xf numFmtId="166" fontId="31" fillId="0" borderId="11" xfId="38" applyNumberFormat="1" applyFont="1" applyFill="1" applyBorder="1" applyAlignment="1">
      <alignment horizontal="right" vertical="top"/>
    </xf>
    <xf numFmtId="9" fontId="26" fillId="0" borderId="11" xfId="38" applyNumberFormat="1" applyFont="1" applyFill="1" applyBorder="1" applyAlignment="1">
      <alignment horizontal="right" vertical="top"/>
    </xf>
    <xf numFmtId="166" fontId="26" fillId="0" borderId="7" xfId="38" applyNumberFormat="1" applyFont="1" applyFill="1" applyAlignment="1">
      <alignment horizontal="right" vertical="top"/>
    </xf>
    <xf numFmtId="0" fontId="26" fillId="0" borderId="11" xfId="38" applyFont="1" applyFill="1" applyBorder="1" applyAlignment="1">
      <alignment horizontal="center" vertical="top"/>
    </xf>
    <xf numFmtId="165" fontId="26" fillId="0" borderId="7" xfId="38" applyNumberFormat="1" applyFont="1" applyFill="1" applyAlignment="1" applyProtection="1">
      <alignment horizontal="left" vertical="top"/>
    </xf>
    <xf numFmtId="164" fontId="26" fillId="0" borderId="17" xfId="0" applyNumberFormat="1" applyFont="1" applyBorder="1" applyAlignment="1">
      <alignment vertical="top"/>
    </xf>
    <xf numFmtId="164" fontId="26" fillId="0" borderId="0" xfId="0" applyNumberFormat="1" applyFont="1" applyAlignment="1">
      <alignment vertical="top"/>
    </xf>
    <xf numFmtId="42" fontId="33" fillId="24" borderId="12" xfId="1" applyNumberFormat="1" applyFont="1" applyFill="1" applyBorder="1" applyAlignment="1">
      <alignment vertical="top"/>
    </xf>
    <xf numFmtId="42" fontId="30" fillId="24" borderId="25" xfId="1" applyNumberFormat="1" applyFont="1" applyFill="1" applyBorder="1" applyAlignment="1">
      <alignment vertical="top"/>
    </xf>
    <xf numFmtId="165" fontId="26" fillId="0" borderId="27" xfId="38" applyNumberFormat="1" applyFont="1" applyFill="1" applyBorder="1" applyAlignment="1" applyProtection="1">
      <alignment horizontal="left" vertical="top"/>
    </xf>
    <xf numFmtId="165" fontId="26" fillId="0" borderId="15" xfId="38" applyNumberFormat="1" applyFont="1" applyFill="1" applyBorder="1" applyAlignment="1" applyProtection="1">
      <alignment horizontal="left" vertical="top"/>
    </xf>
    <xf numFmtId="1" fontId="26" fillId="0" borderId="28" xfId="38" applyNumberFormat="1" applyFont="1" applyFill="1" applyBorder="1" applyAlignment="1">
      <alignment horizontal="center" vertical="top"/>
    </xf>
    <xf numFmtId="0" fontId="33" fillId="24" borderId="26" xfId="1" applyFont="1" applyFill="1" applyBorder="1" applyAlignment="1">
      <alignment horizontal="center" vertical="top"/>
    </xf>
    <xf numFmtId="1" fontId="26" fillId="0" borderId="30" xfId="38" applyNumberFormat="1" applyFont="1" applyFill="1" applyBorder="1" applyAlignment="1">
      <alignment horizontal="center" vertical="top"/>
    </xf>
    <xf numFmtId="1" fontId="26" fillId="0" borderId="31" xfId="38" applyNumberFormat="1" applyFont="1" applyFill="1" applyBorder="1" applyAlignment="1">
      <alignment horizontal="center" vertical="top"/>
    </xf>
    <xf numFmtId="0" fontId="30" fillId="24" borderId="12" xfId="1" applyFont="1" applyFill="1" applyBorder="1" applyAlignment="1">
      <alignment horizontal="center" vertical="top"/>
    </xf>
    <xf numFmtId="0" fontId="30" fillId="24" borderId="12" xfId="1" applyFont="1" applyFill="1" applyBorder="1" applyAlignment="1">
      <alignment vertical="top"/>
    </xf>
    <xf numFmtId="0" fontId="27" fillId="25" borderId="0" xfId="0" applyFont="1" applyFill="1" applyAlignment="1">
      <alignment vertical="top"/>
    </xf>
    <xf numFmtId="41" fontId="26" fillId="0" borderId="7" xfId="38" applyNumberFormat="1" applyFont="1" applyFill="1" applyAlignment="1">
      <alignment horizontal="right" vertical="top"/>
    </xf>
    <xf numFmtId="49" fontId="26" fillId="0" borderId="19" xfId="0" applyNumberFormat="1" applyFont="1" applyBorder="1" applyAlignment="1">
      <alignment vertical="top"/>
    </xf>
    <xf numFmtId="2" fontId="26" fillId="0" borderId="17" xfId="0" applyNumberFormat="1" applyFont="1" applyBorder="1" applyAlignment="1">
      <alignment horizontal="left" vertical="top"/>
    </xf>
    <xf numFmtId="0" fontId="30" fillId="0" borderId="32" xfId="41" applyFont="1" applyFill="1" applyBorder="1" applyAlignment="1">
      <alignment horizontal="left" vertical="top"/>
    </xf>
    <xf numFmtId="0" fontId="30" fillId="0" borderId="32" xfId="41" applyFont="1" applyFill="1" applyBorder="1" applyAlignment="1">
      <alignment vertical="top"/>
    </xf>
    <xf numFmtId="164" fontId="30" fillId="0" borderId="32" xfId="41" applyNumberFormat="1" applyFont="1" applyFill="1" applyBorder="1" applyAlignment="1" applyProtection="1">
      <alignment horizontal="center" vertical="top"/>
    </xf>
    <xf numFmtId="0" fontId="30" fillId="0" borderId="32" xfId="41" applyFont="1" applyFill="1" applyBorder="1" applyAlignment="1">
      <alignment horizontal="center" vertical="top"/>
    </xf>
    <xf numFmtId="165" fontId="30" fillId="0" borderId="32" xfId="41" applyNumberFormat="1" applyFont="1" applyFill="1" applyBorder="1" applyAlignment="1">
      <alignment horizontal="left" vertical="top"/>
    </xf>
    <xf numFmtId="49" fontId="26" fillId="0" borderId="17" xfId="0" applyNumberFormat="1" applyFont="1" applyBorder="1" applyAlignment="1">
      <alignment vertical="top"/>
    </xf>
    <xf numFmtId="49" fontId="26" fillId="0" borderId="0" xfId="0" applyNumberFormat="1" applyFont="1" applyAlignment="1">
      <alignment vertical="top"/>
    </xf>
    <xf numFmtId="0" fontId="30" fillId="0" borderId="9" xfId="41" applyFont="1" applyFill="1" applyAlignment="1">
      <alignment horizontal="left" vertical="top"/>
    </xf>
    <xf numFmtId="0" fontId="30" fillId="0" borderId="9" xfId="41" applyFont="1" applyFill="1" applyAlignment="1">
      <alignment vertical="top"/>
    </xf>
    <xf numFmtId="164" fontId="30" fillId="0" borderId="9" xfId="41" applyNumberFormat="1" applyFont="1" applyFill="1" applyAlignment="1" applyProtection="1">
      <alignment horizontal="center" vertical="top"/>
    </xf>
    <xf numFmtId="0" fontId="30" fillId="0" borderId="9" xfId="41" applyFont="1" applyFill="1" applyAlignment="1">
      <alignment horizontal="center" vertical="top"/>
    </xf>
    <xf numFmtId="165" fontId="30" fillId="0" borderId="9" xfId="41" applyNumberFormat="1" applyFont="1" applyFill="1" applyAlignment="1">
      <alignment horizontal="left" vertical="top"/>
    </xf>
    <xf numFmtId="9" fontId="30" fillId="0" borderId="9" xfId="41" applyNumberFormat="1" applyFont="1" applyFill="1" applyAlignment="1">
      <alignment horizontal="center" vertical="top"/>
    </xf>
    <xf numFmtId="167" fontId="30" fillId="0" borderId="9" xfId="41" applyNumberFormat="1" applyFont="1" applyFill="1" applyAlignment="1">
      <alignment horizontal="left" vertical="top"/>
    </xf>
    <xf numFmtId="1" fontId="27" fillId="0" borderId="0" xfId="0" applyNumberFormat="1" applyFont="1" applyAlignment="1">
      <alignment vertical="top"/>
    </xf>
    <xf numFmtId="1" fontId="27" fillId="0" borderId="0" xfId="0" applyNumberFormat="1" applyFont="1" applyAlignment="1">
      <alignment horizontal="left" vertical="top"/>
    </xf>
    <xf numFmtId="168" fontId="26" fillId="0" borderId="11" xfId="38" applyNumberFormat="1" applyFont="1" applyFill="1" applyBorder="1" applyAlignment="1">
      <alignment horizontal="center" vertical="top"/>
    </xf>
    <xf numFmtId="44" fontId="26" fillId="0" borderId="11" xfId="57" applyFont="1" applyFill="1" applyBorder="1" applyAlignment="1">
      <alignment horizontal="center" vertical="top"/>
    </xf>
    <xf numFmtId="44" fontId="26" fillId="26" borderId="7" xfId="57" applyFont="1" applyFill="1" applyBorder="1" applyAlignment="1">
      <alignment vertical="top"/>
    </xf>
    <xf numFmtId="0" fontId="26" fillId="26" borderId="11" xfId="38" applyFont="1" applyFill="1" applyBorder="1" applyAlignment="1">
      <alignment horizontal="center" vertical="top"/>
    </xf>
    <xf numFmtId="44" fontId="26" fillId="26" borderId="11" xfId="57" applyFont="1" applyFill="1" applyBorder="1" applyAlignment="1">
      <alignment horizontal="center" vertical="top"/>
    </xf>
    <xf numFmtId="14" fontId="26" fillId="0" borderId="0" xfId="0" applyNumberFormat="1" applyFont="1" applyAlignment="1">
      <alignment horizontal="left" vertical="top"/>
    </xf>
    <xf numFmtId="0" fontId="30" fillId="27" borderId="9" xfId="41" applyNumberFormat="1" applyFont="1" applyFill="1" applyAlignment="1" applyProtection="1">
      <alignment horizontal="center" vertical="top"/>
    </xf>
    <xf numFmtId="49" fontId="26" fillId="0" borderId="0" xfId="0" applyNumberFormat="1" applyFont="1" applyAlignment="1">
      <alignment horizontal="center" vertical="top" wrapText="1"/>
    </xf>
    <xf numFmtId="165" fontId="30" fillId="27" borderId="9" xfId="41" applyNumberFormat="1" applyFont="1" applyFill="1" applyAlignment="1">
      <alignment horizontal="left" vertical="top"/>
    </xf>
    <xf numFmtId="169" fontId="30" fillId="0" borderId="9" xfId="41" applyNumberFormat="1" applyFont="1" applyFill="1" applyAlignment="1">
      <alignment horizontal="center" vertical="top"/>
    </xf>
    <xf numFmtId="1" fontId="26" fillId="0" borderId="10" xfId="38" applyNumberFormat="1" applyFont="1" applyFill="1" applyBorder="1" applyAlignment="1">
      <alignment horizontal="center" vertical="top"/>
    </xf>
    <xf numFmtId="1" fontId="26" fillId="0" borderId="0" xfId="38" applyNumberFormat="1" applyFont="1" applyFill="1" applyBorder="1" applyAlignment="1">
      <alignment horizontal="center" vertical="top"/>
    </xf>
    <xf numFmtId="9" fontId="26" fillId="0" borderId="0" xfId="38" applyNumberFormat="1" applyFont="1" applyFill="1" applyBorder="1" applyAlignment="1">
      <alignment horizontal="right" vertical="top"/>
    </xf>
    <xf numFmtId="0" fontId="26" fillId="0" borderId="0" xfId="38" applyFont="1" applyFill="1" applyBorder="1" applyAlignment="1">
      <alignment horizontal="center" vertical="top"/>
    </xf>
    <xf numFmtId="0" fontId="26" fillId="26" borderId="0" xfId="38" applyFont="1" applyFill="1" applyBorder="1" applyAlignment="1">
      <alignment horizontal="center" vertical="top"/>
    </xf>
    <xf numFmtId="168" fontId="26" fillId="0" borderId="0" xfId="38" applyNumberFormat="1" applyFont="1" applyFill="1" applyBorder="1" applyAlignment="1">
      <alignment horizontal="center" vertical="top"/>
    </xf>
    <xf numFmtId="44" fontId="26" fillId="26" borderId="0" xfId="57" applyFont="1" applyFill="1" applyBorder="1" applyAlignment="1">
      <alignment horizontal="center" vertical="top"/>
    </xf>
    <xf numFmtId="44" fontId="26" fillId="0" borderId="0" xfId="57" applyFont="1" applyFill="1" applyBorder="1" applyAlignment="1">
      <alignment horizontal="center" vertical="top"/>
    </xf>
    <xf numFmtId="44" fontId="26" fillId="26" borderId="0" xfId="57" applyFont="1" applyFill="1" applyBorder="1" applyAlignment="1">
      <alignment vertical="top"/>
    </xf>
    <xf numFmtId="165" fontId="26" fillId="0" borderId="14" xfId="38" applyNumberFormat="1" applyFont="1" applyFill="1" applyBorder="1" applyAlignment="1" applyProtection="1">
      <alignment horizontal="left" vertical="top"/>
    </xf>
    <xf numFmtId="10" fontId="30" fillId="0" borderId="9" xfId="41" applyNumberFormat="1" applyFont="1" applyFill="1" applyAlignment="1">
      <alignment horizontal="center" vertical="top"/>
    </xf>
    <xf numFmtId="0" fontId="26" fillId="28" borderId="7" xfId="38" applyFont="1" applyFill="1" applyAlignment="1">
      <alignment horizontal="justify" vertical="center" wrapText="1"/>
    </xf>
    <xf numFmtId="0" fontId="26" fillId="29" borderId="7" xfId="38" applyFont="1" applyFill="1" applyAlignment="1">
      <alignment horizontal="justify" vertical="top" wrapText="1"/>
    </xf>
    <xf numFmtId="168" fontId="26" fillId="0" borderId="11" xfId="38" applyNumberFormat="1" applyFont="1" applyFill="1" applyBorder="1" applyAlignment="1">
      <alignment horizontal="center" vertical="center"/>
    </xf>
    <xf numFmtId="44" fontId="26" fillId="26" borderId="11" xfId="57" applyFont="1" applyFill="1" applyBorder="1" applyAlignment="1">
      <alignment horizontal="center" vertical="center"/>
    </xf>
    <xf numFmtId="44" fontId="26" fillId="0" borderId="11" xfId="57" applyFont="1" applyFill="1" applyBorder="1" applyAlignment="1">
      <alignment horizontal="center" vertical="center"/>
    </xf>
    <xf numFmtId="44" fontId="26" fillId="26" borderId="7" xfId="57" applyFont="1" applyFill="1" applyBorder="1" applyAlignment="1">
      <alignment vertical="center"/>
    </xf>
    <xf numFmtId="165" fontId="26" fillId="0" borderId="7" xfId="38" applyNumberFormat="1" applyFont="1" applyFill="1" applyAlignment="1" applyProtection="1">
      <alignment horizontal="left" vertical="center"/>
    </xf>
    <xf numFmtId="165" fontId="26" fillId="0" borderId="27" xfId="38" applyNumberFormat="1" applyFont="1" applyFill="1" applyBorder="1" applyAlignment="1" applyProtection="1">
      <alignment horizontal="left" vertical="center"/>
    </xf>
    <xf numFmtId="0" fontId="30" fillId="0" borderId="34" xfId="41" applyFont="1" applyFill="1" applyBorder="1" applyAlignment="1">
      <alignment horizontal="left" vertical="top"/>
    </xf>
    <xf numFmtId="42" fontId="33" fillId="24" borderId="35" xfId="1" applyNumberFormat="1" applyFont="1" applyFill="1" applyBorder="1" applyAlignment="1">
      <alignment vertical="top"/>
    </xf>
    <xf numFmtId="167" fontId="30" fillId="0" borderId="36" xfId="41" applyNumberFormat="1" applyFont="1" applyFill="1" applyBorder="1" applyAlignment="1">
      <alignment horizontal="left" vertical="top"/>
    </xf>
    <xf numFmtId="0" fontId="29" fillId="0" borderId="10" xfId="0" applyFont="1" applyBorder="1" applyAlignment="1">
      <alignment vertical="top"/>
    </xf>
    <xf numFmtId="41" fontId="26" fillId="0" borderId="7" xfId="38" applyNumberFormat="1" applyFont="1" applyFill="1" applyAlignment="1">
      <alignment horizontal="center" vertical="top"/>
    </xf>
    <xf numFmtId="9" fontId="26" fillId="0" borderId="11" xfId="38" applyNumberFormat="1" applyFont="1" applyFill="1" applyBorder="1" applyAlignment="1">
      <alignment horizontal="center" vertical="top"/>
    </xf>
    <xf numFmtId="43" fontId="26" fillId="0" borderId="0" xfId="0" applyNumberFormat="1" applyFont="1" applyAlignment="1">
      <alignment vertical="top"/>
    </xf>
    <xf numFmtId="41" fontId="26" fillId="29" borderId="7" xfId="38" applyNumberFormat="1" applyFont="1" applyFill="1" applyAlignment="1">
      <alignment horizontal="center" vertical="top"/>
    </xf>
    <xf numFmtId="0" fontId="35" fillId="0" borderId="7" xfId="38" applyFont="1" applyFill="1" applyAlignment="1">
      <alignment horizontal="justify" vertical="top" wrapText="1"/>
    </xf>
    <xf numFmtId="0" fontId="27" fillId="30" borderId="7" xfId="38" applyFont="1" applyFill="1" applyAlignment="1">
      <alignment horizontal="center" vertical="top" wrapText="1"/>
    </xf>
    <xf numFmtId="0" fontId="27" fillId="27" borderId="7" xfId="38" applyFont="1" applyFill="1" applyAlignment="1">
      <alignment horizontal="justify" vertical="top" wrapText="1"/>
    </xf>
    <xf numFmtId="0" fontId="32" fillId="31" borderId="22" xfId="6" applyFont="1" applyFill="1" applyBorder="1" applyAlignment="1" applyProtection="1">
      <alignment horizontal="center" vertical="top" wrapText="1"/>
    </xf>
    <xf numFmtId="0" fontId="32" fillId="31" borderId="29" xfId="6" applyFont="1" applyFill="1" applyBorder="1" applyAlignment="1" applyProtection="1">
      <alignment horizontal="center" vertical="top" wrapText="1"/>
    </xf>
    <xf numFmtId="2" fontId="32" fillId="31" borderId="23" xfId="6" applyNumberFormat="1" applyFont="1" applyFill="1" applyBorder="1" applyAlignment="1" applyProtection="1">
      <alignment horizontal="center" vertical="top" wrapText="1"/>
    </xf>
    <xf numFmtId="0" fontId="32" fillId="31" borderId="23" xfId="6" applyFont="1" applyFill="1" applyBorder="1" applyAlignment="1" applyProtection="1">
      <alignment horizontal="center" vertical="top" wrapText="1"/>
    </xf>
    <xf numFmtId="44" fontId="32" fillId="31" borderId="23" xfId="6" applyNumberFormat="1" applyFont="1" applyFill="1" applyBorder="1" applyAlignment="1" applyProtection="1">
      <alignment horizontal="center" vertical="top" wrapText="1"/>
    </xf>
    <xf numFmtId="2" fontId="32" fillId="31" borderId="33" xfId="6" applyNumberFormat="1" applyFont="1" applyFill="1" applyBorder="1" applyAlignment="1" applyProtection="1">
      <alignment horizontal="center" vertical="top" wrapText="1"/>
    </xf>
    <xf numFmtId="0" fontId="32" fillId="31" borderId="24" xfId="6" applyFont="1" applyFill="1" applyBorder="1" applyAlignment="1" applyProtection="1">
      <alignment horizontal="center" vertical="top" wrapText="1"/>
    </xf>
    <xf numFmtId="0" fontId="36" fillId="0" borderId="7" xfId="38" applyFont="1" applyFill="1" applyAlignment="1">
      <alignment horizontal="justify" vertical="top" wrapText="1"/>
    </xf>
    <xf numFmtId="0" fontId="26" fillId="0" borderId="7" xfId="38" applyFont="1" applyFill="1" applyAlignment="1">
      <alignment horizontal="left" vertical="top" wrapText="1"/>
    </xf>
    <xf numFmtId="0" fontId="26" fillId="0" borderId="7" xfId="38" applyFont="1" applyFill="1" applyAlignment="1">
      <alignment horizontal="right" vertical="top" wrapText="1"/>
    </xf>
    <xf numFmtId="0" fontId="37" fillId="32" borderId="7" xfId="38" applyFont="1" applyFill="1" applyAlignment="1">
      <alignment horizontal="center" vertical="top" wrapText="1"/>
    </xf>
    <xf numFmtId="170" fontId="26" fillId="26" borderId="7" xfId="57" applyNumberFormat="1" applyFont="1" applyFill="1" applyBorder="1" applyAlignment="1">
      <alignment vertical="center"/>
    </xf>
    <xf numFmtId="170" fontId="26" fillId="26" borderId="0" xfId="38" applyNumberFormat="1" applyFont="1" applyFill="1" applyBorder="1" applyAlignment="1">
      <alignment horizontal="center" vertical="top"/>
    </xf>
    <xf numFmtId="170" fontId="33" fillId="24" borderId="12" xfId="1" applyNumberFormat="1" applyFont="1" applyFill="1" applyBorder="1" applyAlignment="1">
      <alignment vertical="top"/>
    </xf>
    <xf numFmtId="170" fontId="26" fillId="26" borderId="7" xfId="57" applyNumberFormat="1" applyFont="1" applyFill="1" applyBorder="1" applyAlignment="1">
      <alignment vertical="top"/>
    </xf>
    <xf numFmtId="170" fontId="26" fillId="26" borderId="11" xfId="38" applyNumberFormat="1" applyFont="1" applyFill="1" applyBorder="1" applyAlignment="1">
      <alignment horizontal="center" vertical="top"/>
    </xf>
    <xf numFmtId="170" fontId="26" fillId="26" borderId="11" xfId="38" applyNumberFormat="1" applyFont="1" applyFill="1" applyBorder="1" applyAlignment="1">
      <alignment horizontal="center" vertical="center"/>
    </xf>
  </cellXfs>
  <cellStyles count="10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 2" xfId="46"/>
    <cellStyle name="Comma 2 2" xfId="48"/>
    <cellStyle name="Currency" xfId="57" builtinId="4"/>
    <cellStyle name="Currency 2" xfId="50"/>
    <cellStyle name="Currency 3" xfId="81"/>
    <cellStyle name="Currency 4" xfId="84"/>
    <cellStyle name="Currency 5" xfId="68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Input 2" xfId="90"/>
    <cellStyle name="Input 3" xfId="97"/>
    <cellStyle name="Linked Cell" xfId="35" builtinId="24" customBuiltin="1"/>
    <cellStyle name="Neutral" xfId="36" builtinId="28" customBuiltin="1"/>
    <cellStyle name="Normal" xfId="0" builtinId="0"/>
    <cellStyle name="Normal 10" xfId="75"/>
    <cellStyle name="Normal 11" xfId="101"/>
    <cellStyle name="Normal 2" xfId="44"/>
    <cellStyle name="Normal 2 2" xfId="47"/>
    <cellStyle name="Normal 2 3" xfId="45"/>
    <cellStyle name="Normal 2 3 2" xfId="52"/>
    <cellStyle name="Normal 3" xfId="37"/>
    <cellStyle name="Normal 4" xfId="43"/>
    <cellStyle name="Normal 4 2" xfId="53"/>
    <cellStyle name="Normal 4 2 2" xfId="56"/>
    <cellStyle name="Normal 4 2 2 2" xfId="65"/>
    <cellStyle name="Normal 4 2 3" xfId="61"/>
    <cellStyle name="Normal 4 3" xfId="51"/>
    <cellStyle name="Normal 4 3 2" xfId="55"/>
    <cellStyle name="Normal 4 3 2 2" xfId="64"/>
    <cellStyle name="Normal 4 3 3" xfId="60"/>
    <cellStyle name="Normal 4 4" xfId="54"/>
    <cellStyle name="Normal 4 4 2" xfId="63"/>
    <cellStyle name="Normal 4 5" xfId="59"/>
    <cellStyle name="Normal 5" xfId="49"/>
    <cellStyle name="Normal 6" xfId="58"/>
    <cellStyle name="Normal 7" xfId="62"/>
    <cellStyle name="Normal 7 2" xfId="66"/>
    <cellStyle name="Normal 8" xfId="67"/>
    <cellStyle name="Normal 9" xfId="71"/>
    <cellStyle name="Note" xfId="38" builtinId="10" customBuiltin="1"/>
    <cellStyle name="Note 10 2" xfId="77"/>
    <cellStyle name="Note 10 2 10 2 2 4 2 2 2 2 2 2 2 2 2 2" xfId="98"/>
    <cellStyle name="Note 10 2 10 2 2 4 2 2 2 2 2 2 2 2 2 2 2 2 2 2 2 3 2" xfId="100"/>
    <cellStyle name="Note 10 2 11 3 3" xfId="96"/>
    <cellStyle name="Note 10 2 2" xfId="88"/>
    <cellStyle name="Note 17 2" xfId="78"/>
    <cellStyle name="Note 2" xfId="70"/>
    <cellStyle name="Note 2 134" xfId="99"/>
    <cellStyle name="Note 2 2" xfId="87"/>
    <cellStyle name="Note 2 24" xfId="76"/>
    <cellStyle name="Note 2 3" xfId="94"/>
    <cellStyle name="Note 2 6 2 2" xfId="80"/>
    <cellStyle name="Note 24" xfId="74"/>
    <cellStyle name="Note 25" xfId="73"/>
    <cellStyle name="Note 28 2" xfId="72"/>
    <cellStyle name="Note 3" xfId="86"/>
    <cellStyle name="Note 33" xfId="79"/>
    <cellStyle name="Note 4" xfId="93"/>
    <cellStyle name="Output" xfId="39" builtinId="21" customBuiltin="1"/>
    <cellStyle name="Output 2" xfId="83"/>
    <cellStyle name="Output 2 2" xfId="91"/>
    <cellStyle name="Output 2 2 2" xfId="95"/>
    <cellStyle name="Output 3" xfId="89"/>
    <cellStyle name="Percent 2" xfId="82"/>
    <cellStyle name="Percent 3" xfId="85"/>
    <cellStyle name="Percent 4" xfId="69"/>
    <cellStyle name="Title" xfId="40" builtinId="15" customBuiltin="1"/>
    <cellStyle name="Total" xfId="41" builtinId="25" customBuiltin="1"/>
    <cellStyle name="Total 2" xfId="92"/>
    <cellStyle name="Warning Text" xfId="42" builtinId="11" customBuiltin="1"/>
  </cellStyles>
  <dxfs count="0"/>
  <tableStyles count="0" defaultTableStyle="TableStyleMedium9" defaultPivotStyle="PivotStyleLight16"/>
  <colors>
    <mruColors>
      <color rgb="FF042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254000</xdr:colOff>
      <xdr:row>0</xdr:row>
      <xdr:rowOff>0</xdr:rowOff>
    </xdr:from>
    <xdr:to>
      <xdr:col>2</xdr:col>
      <xdr:colOff>1251857</xdr:colOff>
      <xdr:row>6</xdr:row>
      <xdr:rowOff>127000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693DEFAA-DA11-9B40-2A79-C80EFF32AC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000" y="0"/>
          <a:ext cx="2186214" cy="1324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1691822</xdr:colOff>
      <xdr:row>6</xdr:row>
      <xdr:rowOff>72571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EA2504D-F06A-4035-8B3A-5F291FED99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333751" cy="1333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285"/>
  <sheetViews>
    <sheetView tabSelected="1" view="pageBreakPreview" topLeftCell="A22" zoomScale="85" zoomScaleNormal="85" zoomScaleSheetLayoutView="85" workbookViewId="0">
      <selection activeCell="C32" sqref="C32"/>
    </sheetView>
  </sheetViews>
  <sheetFormatPr defaultColWidth="8.84375" defaultRowHeight="15.5" x14ac:dyDescent="0.35"/>
  <cols>
    <col min="1" max="1" width="6.69140625" style="1" customWidth="1"/>
    <col min="2" max="2" width="7.69140625" style="1" customWidth="1"/>
    <col min="3" max="3" width="56.23046875" style="7" customWidth="1"/>
    <col min="4" max="4" width="9.69140625" style="6" customWidth="1"/>
    <col min="5" max="5" width="5.69140625" style="6" customWidth="1"/>
    <col min="6" max="6" width="10.69140625" style="6" customWidth="1"/>
    <col min="7" max="7" width="6.69140625" style="1" customWidth="1"/>
    <col min="8" max="8" width="7.69140625" style="1" customWidth="1"/>
    <col min="9" max="9" width="10.69140625" style="1" bestFit="1" customWidth="1"/>
    <col min="10" max="10" width="7.69140625" style="1" customWidth="1"/>
    <col min="11" max="11" width="11" style="1" bestFit="1" customWidth="1"/>
    <col min="12" max="12" width="10.84375" style="1" bestFit="1" customWidth="1"/>
    <col min="13" max="15" width="14.69140625" style="1" customWidth="1"/>
    <col min="16" max="16384" width="8.84375" style="2"/>
  </cols>
  <sheetData>
    <row r="1" spans="1:59" x14ac:dyDescent="0.35">
      <c r="A1" s="12"/>
      <c r="B1" s="13"/>
      <c r="C1" s="14" t="s">
        <v>81</v>
      </c>
      <c r="D1" s="54" t="s">
        <v>120</v>
      </c>
      <c r="E1" s="27"/>
      <c r="F1" s="13"/>
      <c r="G1" s="14"/>
      <c r="H1" s="14"/>
      <c r="I1" s="14"/>
      <c r="J1" s="14"/>
      <c r="K1" s="14"/>
      <c r="L1" s="14"/>
      <c r="M1" s="14"/>
      <c r="N1" s="39"/>
      <c r="O1" s="15"/>
      <c r="P1" s="1"/>
      <c r="Q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</row>
    <row r="2" spans="1:59" ht="15.65" customHeight="1" x14ac:dyDescent="0.35">
      <c r="A2" s="8"/>
      <c r="C2" s="18" t="s">
        <v>113</v>
      </c>
      <c r="D2" s="76" t="s">
        <v>275</v>
      </c>
      <c r="E2" s="76"/>
      <c r="F2" s="76"/>
      <c r="G2" s="76"/>
      <c r="H2" s="18"/>
      <c r="I2" s="18"/>
      <c r="J2" s="18"/>
      <c r="K2" s="18"/>
      <c r="L2" s="18"/>
      <c r="M2" s="18"/>
      <c r="N2" s="40"/>
      <c r="O2" s="17"/>
      <c r="P2" s="1"/>
      <c r="Q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</row>
    <row r="3" spans="1:59" x14ac:dyDescent="0.35">
      <c r="A3" s="8"/>
      <c r="C3" s="18" t="s">
        <v>21</v>
      </c>
      <c r="D3" s="76">
        <v>45770</v>
      </c>
      <c r="E3" s="28"/>
      <c r="F3" s="1"/>
      <c r="G3" s="18"/>
      <c r="H3" s="18"/>
      <c r="I3" s="18"/>
      <c r="J3" s="18"/>
      <c r="K3" s="18"/>
      <c r="L3" s="18"/>
      <c r="M3" s="18"/>
      <c r="N3" s="40"/>
      <c r="O3" s="17"/>
      <c r="P3" s="1"/>
      <c r="Q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</row>
    <row r="4" spans="1:59" x14ac:dyDescent="0.35">
      <c r="A4" s="8"/>
      <c r="C4" s="18" t="s">
        <v>91</v>
      </c>
      <c r="D4" s="16" t="s">
        <v>108</v>
      </c>
      <c r="E4" s="28"/>
      <c r="F4" s="1"/>
      <c r="G4" s="18"/>
      <c r="H4" s="18"/>
      <c r="I4" s="18"/>
      <c r="J4" s="18"/>
      <c r="K4" s="18"/>
      <c r="L4" s="18"/>
      <c r="M4" s="18"/>
      <c r="N4" s="40"/>
      <c r="O4" s="17"/>
      <c r="P4" s="1"/>
      <c r="Q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</row>
    <row r="5" spans="1:59" x14ac:dyDescent="0.35">
      <c r="A5" s="8"/>
      <c r="C5" s="18" t="s">
        <v>70</v>
      </c>
      <c r="D5" s="78" t="s">
        <v>90</v>
      </c>
      <c r="E5" s="28"/>
      <c r="F5" s="1"/>
      <c r="G5" s="18"/>
      <c r="H5" s="18"/>
      <c r="I5" s="18"/>
      <c r="J5" s="18"/>
      <c r="K5" s="18"/>
      <c r="L5" s="18"/>
      <c r="M5" s="18"/>
      <c r="N5" s="40"/>
      <c r="O5" s="17"/>
      <c r="P5" s="1"/>
      <c r="Q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</row>
    <row r="6" spans="1:59" x14ac:dyDescent="0.35">
      <c r="A6" s="25"/>
      <c r="B6" s="23"/>
      <c r="C6" s="26"/>
      <c r="D6" s="22"/>
      <c r="E6" s="30"/>
      <c r="F6" s="23"/>
      <c r="G6" s="29"/>
      <c r="H6" s="29"/>
      <c r="I6" s="29"/>
      <c r="J6" s="29"/>
      <c r="K6" s="29"/>
      <c r="L6" s="29"/>
      <c r="M6" s="29"/>
      <c r="N6" s="53"/>
      <c r="O6" s="24"/>
      <c r="P6" s="1"/>
      <c r="Q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</row>
    <row r="7" spans="1:59" s="3" customFormat="1" ht="62" x14ac:dyDescent="0.35">
      <c r="A7" s="111" t="s">
        <v>1</v>
      </c>
      <c r="B7" s="112" t="s">
        <v>69</v>
      </c>
      <c r="C7" s="113" t="s">
        <v>0</v>
      </c>
      <c r="D7" s="113" t="s">
        <v>9</v>
      </c>
      <c r="E7" s="113" t="s">
        <v>71</v>
      </c>
      <c r="F7" s="113" t="s">
        <v>72</v>
      </c>
      <c r="G7" s="114" t="s">
        <v>73</v>
      </c>
      <c r="H7" s="114" t="s">
        <v>74</v>
      </c>
      <c r="I7" s="114" t="s">
        <v>75</v>
      </c>
      <c r="J7" s="114" t="s">
        <v>76</v>
      </c>
      <c r="K7" s="114" t="s">
        <v>77</v>
      </c>
      <c r="L7" s="115" t="s">
        <v>78</v>
      </c>
      <c r="M7" s="113" t="s">
        <v>79</v>
      </c>
      <c r="N7" s="116" t="s">
        <v>80</v>
      </c>
      <c r="O7" s="117" t="s">
        <v>10</v>
      </c>
    </row>
    <row r="8" spans="1:59" s="4" customFormat="1" x14ac:dyDescent="0.35">
      <c r="A8" s="46" t="str">
        <f>IF(G8&lt;&gt;"",1+MAX(#REF!),"")</f>
        <v/>
      </c>
      <c r="B8" s="49" t="str">
        <f>VLOOKUP($C8,$C$262:$D$285,2,0)</f>
        <v>01 00</v>
      </c>
      <c r="C8" s="50" t="s">
        <v>14</v>
      </c>
      <c r="D8" s="31"/>
      <c r="E8" s="31"/>
      <c r="F8" s="31"/>
      <c r="G8" s="31"/>
      <c r="H8" s="31"/>
      <c r="I8" s="31"/>
      <c r="J8" s="31"/>
      <c r="K8" s="31"/>
      <c r="L8" s="31"/>
      <c r="M8" s="31"/>
      <c r="N8" s="41"/>
      <c r="O8" s="42">
        <f>SUM(N9:N17)</f>
        <v>0</v>
      </c>
    </row>
    <row r="9" spans="1:59" s="4" customFormat="1" x14ac:dyDescent="0.35">
      <c r="A9" s="32"/>
      <c r="B9" s="48"/>
      <c r="C9" s="33"/>
      <c r="D9" s="34"/>
      <c r="E9" s="35"/>
      <c r="F9" s="36"/>
      <c r="G9" s="37"/>
      <c r="H9" s="74"/>
      <c r="I9" s="71"/>
      <c r="J9" s="75"/>
      <c r="K9" s="72"/>
      <c r="L9" s="73"/>
      <c r="M9" s="38"/>
      <c r="N9" s="38"/>
      <c r="O9" s="44"/>
    </row>
    <row r="10" spans="1:59" s="4" customFormat="1" x14ac:dyDescent="0.35">
      <c r="A10" s="45">
        <f>IF(G10&lt;&gt;"",1+MAX($A$8:A8),"")</f>
        <v>1</v>
      </c>
      <c r="B10" s="47"/>
      <c r="C10" s="33" t="s">
        <v>92</v>
      </c>
      <c r="D10" s="104">
        <v>1</v>
      </c>
      <c r="E10" s="105">
        <v>0</v>
      </c>
      <c r="F10" s="104">
        <f>CEILING(SUM(D10:D10)*(1+E10),1)</f>
        <v>1</v>
      </c>
      <c r="G10" s="37" t="s">
        <v>88</v>
      </c>
      <c r="H10" s="74"/>
      <c r="I10" s="71">
        <f>F10*H10</f>
        <v>0</v>
      </c>
      <c r="J10" s="75">
        <v>40</v>
      </c>
      <c r="K10" s="72">
        <f>I10*J10</f>
        <v>0</v>
      </c>
      <c r="L10" s="73"/>
      <c r="M10" s="38">
        <f t="shared" ref="M10:M15" si="0">L10*F10</f>
        <v>0</v>
      </c>
      <c r="N10" s="38">
        <f>K10+M10</f>
        <v>0</v>
      </c>
      <c r="O10" s="43"/>
    </row>
    <row r="11" spans="1:59" s="4" customFormat="1" x14ac:dyDescent="0.35">
      <c r="A11" s="32">
        <f>IF(G11&lt;&gt;"",1+MAX($A$8:A10),"")</f>
        <v>2</v>
      </c>
      <c r="B11" s="48"/>
      <c r="C11" s="33" t="s">
        <v>93</v>
      </c>
      <c r="D11" s="104">
        <v>1</v>
      </c>
      <c r="E11" s="105">
        <v>0</v>
      </c>
      <c r="F11" s="104">
        <f t="shared" ref="F11:F16" si="1">CEILING(SUM(D11:D11)*(1+E11),1)</f>
        <v>1</v>
      </c>
      <c r="G11" s="37" t="s">
        <v>88</v>
      </c>
      <c r="H11" s="74"/>
      <c r="I11" s="71">
        <f t="shared" ref="I11:I15" si="2">F11*H11</f>
        <v>0</v>
      </c>
      <c r="J11" s="75">
        <v>40</v>
      </c>
      <c r="K11" s="72">
        <f t="shared" ref="K11:K15" si="3">I11*J11</f>
        <v>0</v>
      </c>
      <c r="L11" s="73"/>
      <c r="M11" s="38">
        <f t="shared" si="0"/>
        <v>0</v>
      </c>
      <c r="N11" s="38">
        <f t="shared" ref="N11:N15" si="4">K11+M11</f>
        <v>0</v>
      </c>
      <c r="O11" s="44"/>
    </row>
    <row r="12" spans="1:59" s="4" customFormat="1" x14ac:dyDescent="0.35">
      <c r="A12" s="32">
        <f>IF(G12&lt;&gt;"",1+MAX($A$8:A11),"")</f>
        <v>3</v>
      </c>
      <c r="B12" s="48"/>
      <c r="C12" s="33" t="s">
        <v>94</v>
      </c>
      <c r="D12" s="104">
        <v>1</v>
      </c>
      <c r="E12" s="105">
        <v>0</v>
      </c>
      <c r="F12" s="104">
        <f t="shared" si="1"/>
        <v>1</v>
      </c>
      <c r="G12" s="37" t="s">
        <v>88</v>
      </c>
      <c r="H12" s="74"/>
      <c r="I12" s="71">
        <f t="shared" si="2"/>
        <v>0</v>
      </c>
      <c r="J12" s="75">
        <v>40</v>
      </c>
      <c r="K12" s="72">
        <f t="shared" si="3"/>
        <v>0</v>
      </c>
      <c r="L12" s="73"/>
      <c r="M12" s="38">
        <f t="shared" si="0"/>
        <v>0</v>
      </c>
      <c r="N12" s="38">
        <f t="shared" si="4"/>
        <v>0</v>
      </c>
      <c r="O12" s="44"/>
    </row>
    <row r="13" spans="1:59" s="4" customFormat="1" x14ac:dyDescent="0.35">
      <c r="A13" s="32">
        <f>IF(G13&lt;&gt;"",1+MAX($A$8:A12),"")</f>
        <v>4</v>
      </c>
      <c r="B13" s="48"/>
      <c r="C13" s="33" t="s">
        <v>95</v>
      </c>
      <c r="D13" s="104">
        <v>1</v>
      </c>
      <c r="E13" s="105">
        <v>0</v>
      </c>
      <c r="F13" s="104">
        <f t="shared" si="1"/>
        <v>1</v>
      </c>
      <c r="G13" s="37" t="s">
        <v>88</v>
      </c>
      <c r="H13" s="74"/>
      <c r="I13" s="71">
        <f t="shared" si="2"/>
        <v>0</v>
      </c>
      <c r="J13" s="75">
        <v>40</v>
      </c>
      <c r="K13" s="72">
        <f t="shared" si="3"/>
        <v>0</v>
      </c>
      <c r="L13" s="73"/>
      <c r="M13" s="38">
        <f t="shared" si="0"/>
        <v>0</v>
      </c>
      <c r="N13" s="38">
        <f t="shared" si="4"/>
        <v>0</v>
      </c>
      <c r="O13" s="44"/>
    </row>
    <row r="14" spans="1:59" s="4" customFormat="1" x14ac:dyDescent="0.35">
      <c r="A14" s="32">
        <f>IF(G14&lt;&gt;"",1+MAX($A$8:A13),"")</f>
        <v>5</v>
      </c>
      <c r="B14" s="48"/>
      <c r="C14" s="33" t="s">
        <v>96</v>
      </c>
      <c r="D14" s="104">
        <v>1</v>
      </c>
      <c r="E14" s="105">
        <v>0</v>
      </c>
      <c r="F14" s="104">
        <f t="shared" si="1"/>
        <v>1</v>
      </c>
      <c r="G14" s="37" t="s">
        <v>88</v>
      </c>
      <c r="H14" s="74"/>
      <c r="I14" s="71">
        <f t="shared" si="2"/>
        <v>0</v>
      </c>
      <c r="J14" s="75">
        <v>40</v>
      </c>
      <c r="K14" s="72">
        <f t="shared" si="3"/>
        <v>0</v>
      </c>
      <c r="L14" s="73"/>
      <c r="M14" s="38">
        <f t="shared" si="0"/>
        <v>0</v>
      </c>
      <c r="N14" s="38">
        <f t="shared" si="4"/>
        <v>0</v>
      </c>
      <c r="O14" s="44"/>
    </row>
    <row r="15" spans="1:59" s="4" customFormat="1" x14ac:dyDescent="0.35">
      <c r="A15" s="32">
        <f>IF(G15&lt;&gt;"",1+MAX($A$8:A14),"")</f>
        <v>6</v>
      </c>
      <c r="B15" s="48"/>
      <c r="C15" s="33" t="s">
        <v>97</v>
      </c>
      <c r="D15" s="104">
        <v>1</v>
      </c>
      <c r="E15" s="105">
        <v>0</v>
      </c>
      <c r="F15" s="104">
        <f t="shared" si="1"/>
        <v>1</v>
      </c>
      <c r="G15" s="37" t="s">
        <v>88</v>
      </c>
      <c r="H15" s="74"/>
      <c r="I15" s="71">
        <f t="shared" si="2"/>
        <v>0</v>
      </c>
      <c r="J15" s="75">
        <v>40</v>
      </c>
      <c r="K15" s="72">
        <f t="shared" si="3"/>
        <v>0</v>
      </c>
      <c r="L15" s="73"/>
      <c r="M15" s="38">
        <f t="shared" si="0"/>
        <v>0</v>
      </c>
      <c r="N15" s="38">
        <f t="shared" si="4"/>
        <v>0</v>
      </c>
      <c r="O15" s="44"/>
    </row>
    <row r="16" spans="1:59" s="4" customFormat="1" x14ac:dyDescent="0.35">
      <c r="A16" s="32">
        <f>IF(G16&lt;&gt;"",1+MAX($A$8:A15),"")</f>
        <v>7</v>
      </c>
      <c r="B16" s="48"/>
      <c r="C16" s="33" t="s">
        <v>98</v>
      </c>
      <c r="D16" s="104">
        <v>1</v>
      </c>
      <c r="E16" s="105">
        <v>0</v>
      </c>
      <c r="F16" s="104">
        <f t="shared" si="1"/>
        <v>1</v>
      </c>
      <c r="G16" s="37" t="s">
        <v>88</v>
      </c>
      <c r="H16" s="74"/>
      <c r="I16" s="71">
        <f t="shared" ref="I16" si="5">F16*H16</f>
        <v>0</v>
      </c>
      <c r="J16" s="75">
        <v>40</v>
      </c>
      <c r="K16" s="72">
        <f t="shared" ref="K16" si="6">I16*J16</f>
        <v>0</v>
      </c>
      <c r="L16" s="73"/>
      <c r="M16" s="38">
        <f t="shared" ref="M16" si="7">L16*F16</f>
        <v>0</v>
      </c>
      <c r="N16" s="38">
        <f t="shared" ref="N16" si="8">K16+M16</f>
        <v>0</v>
      </c>
      <c r="O16" s="44"/>
    </row>
    <row r="17" spans="1:17" s="4" customFormat="1" x14ac:dyDescent="0.35">
      <c r="A17" s="81" t="str">
        <f>IF(G17&lt;&gt;"",1+MAX($A$8:A16),"")</f>
        <v/>
      </c>
      <c r="B17" s="82"/>
      <c r="C17" s="33"/>
      <c r="D17" s="104"/>
      <c r="E17" s="105"/>
      <c r="F17" s="104"/>
      <c r="G17" s="37"/>
      <c r="H17" s="74"/>
      <c r="I17" s="86"/>
      <c r="J17" s="87"/>
      <c r="K17" s="88"/>
      <c r="L17" s="89"/>
      <c r="M17" s="38"/>
      <c r="N17" s="38"/>
      <c r="O17" s="90"/>
    </row>
    <row r="18" spans="1:17" s="4" customFormat="1" x14ac:dyDescent="0.35">
      <c r="A18" s="46" t="str">
        <f>IF(G18&lt;&gt;"",1+MAX($A$8:A17),"")</f>
        <v/>
      </c>
      <c r="B18" s="49" t="str">
        <f>VLOOKUP($C18,$C$262:$D$285,2,0)</f>
        <v>02 00</v>
      </c>
      <c r="C18" s="50" t="s">
        <v>23</v>
      </c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41"/>
      <c r="O18" s="42">
        <f>SUM(N19:N23)</f>
        <v>27210.239999999998</v>
      </c>
    </row>
    <row r="19" spans="1:17" s="4" customFormat="1" x14ac:dyDescent="0.35">
      <c r="A19" s="32"/>
      <c r="B19" s="47"/>
      <c r="C19" s="33"/>
      <c r="D19" s="104"/>
      <c r="E19" s="105"/>
      <c r="F19" s="104"/>
      <c r="G19" s="37"/>
      <c r="H19" s="97"/>
      <c r="I19" s="94"/>
      <c r="J19" s="95"/>
      <c r="K19" s="96"/>
      <c r="L19" s="97"/>
      <c r="M19" s="98"/>
      <c r="N19" s="98"/>
      <c r="O19" s="99"/>
      <c r="Q19" s="106"/>
    </row>
    <row r="20" spans="1:17" s="4" customFormat="1" x14ac:dyDescent="0.35">
      <c r="A20" s="32" t="str">
        <f>IF(G20&lt;&gt;"",1+MAX($A$8:A19),"")</f>
        <v/>
      </c>
      <c r="B20" s="48"/>
      <c r="C20" s="109" t="s">
        <v>105</v>
      </c>
      <c r="D20" s="104"/>
      <c r="E20" s="105"/>
      <c r="F20" s="104"/>
      <c r="G20" s="37"/>
      <c r="H20" s="74"/>
      <c r="I20" s="71"/>
      <c r="J20" s="75"/>
      <c r="K20" s="72"/>
      <c r="L20" s="73"/>
      <c r="M20" s="38"/>
      <c r="N20" s="38"/>
      <c r="O20" s="44"/>
    </row>
    <row r="21" spans="1:17" s="4" customFormat="1" ht="31" x14ac:dyDescent="0.35">
      <c r="A21" s="32">
        <f>IF(G21&lt;&gt;"",1+MAX($A$8:A20),"")</f>
        <v>8</v>
      </c>
      <c r="B21" s="47"/>
      <c r="C21" s="33" t="s">
        <v>131</v>
      </c>
      <c r="D21" s="104">
        <v>17590.61</v>
      </c>
      <c r="E21" s="105">
        <v>0.05</v>
      </c>
      <c r="F21" s="104">
        <f t="shared" ref="F21" si="9">CEILING(SUM(D21:D21)*(1+E21),1)</f>
        <v>18471</v>
      </c>
      <c r="G21" s="37" t="s">
        <v>122</v>
      </c>
      <c r="H21" s="122">
        <v>1.7999999999999999E-2</v>
      </c>
      <c r="I21" s="94">
        <f t="shared" ref="I21" si="10">H21*F21</f>
        <v>332.47799999999995</v>
      </c>
      <c r="J21" s="95">
        <v>80</v>
      </c>
      <c r="K21" s="96">
        <f t="shared" ref="K21" si="11">J21*I21</f>
        <v>26598.239999999998</v>
      </c>
      <c r="L21" s="97"/>
      <c r="M21" s="98">
        <f t="shared" ref="M21" si="12">L21*F21</f>
        <v>0</v>
      </c>
      <c r="N21" s="98">
        <f t="shared" ref="N21" si="13">M21+K21</f>
        <v>26598.239999999998</v>
      </c>
      <c r="O21" s="99"/>
      <c r="Q21" s="106"/>
    </row>
    <row r="22" spans="1:17" s="4" customFormat="1" x14ac:dyDescent="0.35">
      <c r="A22" s="32">
        <f>IF(G22&lt;&gt;"",1+MAX($A$8:A21),"")</f>
        <v>9</v>
      </c>
      <c r="B22" s="47"/>
      <c r="C22" s="33" t="s">
        <v>132</v>
      </c>
      <c r="D22" s="104">
        <v>8</v>
      </c>
      <c r="E22" s="105">
        <v>0.05</v>
      </c>
      <c r="F22" s="104">
        <f t="shared" ref="F22" si="14">CEILING(SUM(D22:D22)*(1+E22),1)</f>
        <v>9</v>
      </c>
      <c r="G22" s="37" t="s">
        <v>123</v>
      </c>
      <c r="H22" s="122">
        <v>0.85</v>
      </c>
      <c r="I22" s="94">
        <f t="shared" ref="I22" si="15">H22*F22</f>
        <v>7.6499999999999995</v>
      </c>
      <c r="J22" s="95">
        <v>80</v>
      </c>
      <c r="K22" s="96">
        <f t="shared" ref="K22" si="16">J22*I22</f>
        <v>612</v>
      </c>
      <c r="L22" s="97"/>
      <c r="M22" s="98">
        <f t="shared" ref="M22" si="17">L22*F22</f>
        <v>0</v>
      </c>
      <c r="N22" s="98">
        <f t="shared" ref="N22" si="18">M22+K22</f>
        <v>612</v>
      </c>
      <c r="O22" s="99"/>
      <c r="Q22" s="106"/>
    </row>
    <row r="23" spans="1:17" s="4" customFormat="1" x14ac:dyDescent="0.35">
      <c r="A23" s="32" t="str">
        <f>IF(G23&lt;&gt;"",1+MAX($A$8:A22),"")</f>
        <v/>
      </c>
      <c r="B23" s="82"/>
      <c r="C23" s="33"/>
      <c r="D23" s="104"/>
      <c r="E23" s="105"/>
      <c r="F23" s="104"/>
      <c r="G23" s="37"/>
      <c r="H23" s="123"/>
      <c r="I23" s="86"/>
      <c r="J23" s="87"/>
      <c r="K23" s="88"/>
      <c r="L23" s="89"/>
      <c r="M23" s="38"/>
      <c r="N23" s="38"/>
      <c r="O23" s="90"/>
    </row>
    <row r="24" spans="1:17" s="4" customFormat="1" x14ac:dyDescent="0.35">
      <c r="A24" s="31" t="str">
        <f>IF(G24&lt;&gt;"",1+MAX($A$8:A23),"")</f>
        <v/>
      </c>
      <c r="B24" s="49" t="str">
        <f>VLOOKUP($C24,$C$262:$D$285,2,0)</f>
        <v>26 00</v>
      </c>
      <c r="C24" s="50" t="s">
        <v>57</v>
      </c>
      <c r="D24" s="31"/>
      <c r="E24" s="31"/>
      <c r="F24" s="31"/>
      <c r="G24" s="31"/>
      <c r="H24" s="124"/>
      <c r="I24" s="31"/>
      <c r="J24" s="31"/>
      <c r="K24" s="31"/>
      <c r="L24" s="31"/>
      <c r="M24" s="31"/>
      <c r="N24" s="41"/>
      <c r="O24" s="42">
        <f>SUM(N25:N213)</f>
        <v>423499.76</v>
      </c>
    </row>
    <row r="25" spans="1:17" s="4" customFormat="1" x14ac:dyDescent="0.35">
      <c r="A25" s="32"/>
      <c r="B25" s="47"/>
      <c r="C25" s="33"/>
      <c r="D25" s="104"/>
      <c r="E25" s="105"/>
      <c r="F25" s="104"/>
      <c r="G25" s="37"/>
      <c r="H25" s="125"/>
      <c r="I25" s="94"/>
      <c r="J25" s="95"/>
      <c r="K25" s="96"/>
      <c r="L25" s="97"/>
      <c r="M25" s="98"/>
      <c r="N25" s="98"/>
      <c r="O25" s="99"/>
    </row>
    <row r="26" spans="1:17" s="4" customFormat="1" x14ac:dyDescent="0.35">
      <c r="A26" s="32" t="str">
        <f>IF(G26&lt;&gt;"",1+MAX($A$8:A25),"")</f>
        <v/>
      </c>
      <c r="B26" s="48"/>
      <c r="C26" s="109" t="s">
        <v>99</v>
      </c>
      <c r="D26" s="104"/>
      <c r="E26" s="105"/>
      <c r="F26" s="104"/>
      <c r="G26" s="37"/>
      <c r="H26" s="126"/>
      <c r="I26" s="71"/>
      <c r="J26" s="75"/>
      <c r="K26" s="72"/>
      <c r="L26" s="73"/>
      <c r="M26" s="38"/>
      <c r="N26" s="38"/>
      <c r="O26" s="44"/>
    </row>
    <row r="27" spans="1:17" s="4" customFormat="1" ht="46.5" x14ac:dyDescent="0.35">
      <c r="A27" s="32">
        <f>IF(G27&lt;&gt;"",1+MAX($A$8:A26),"")</f>
        <v>10</v>
      </c>
      <c r="B27" s="47"/>
      <c r="C27" s="119" t="s">
        <v>240</v>
      </c>
      <c r="D27" s="104">
        <v>36.75</v>
      </c>
      <c r="E27" s="105">
        <v>0.05</v>
      </c>
      <c r="F27" s="104">
        <f t="shared" ref="F27:F45" si="19">CEILING(SUM(D27:D27)*(1+E27),1)</f>
        <v>39</v>
      </c>
      <c r="G27" s="37" t="s">
        <v>123</v>
      </c>
      <c r="H27" s="125">
        <v>0.3</v>
      </c>
      <c r="I27" s="94">
        <f t="shared" ref="I27:I45" si="20">H27*F27</f>
        <v>11.7</v>
      </c>
      <c r="J27" s="95">
        <v>80</v>
      </c>
      <c r="K27" s="96">
        <f>J27*I27</f>
        <v>936</v>
      </c>
      <c r="L27" s="97">
        <v>38.659999999999997</v>
      </c>
      <c r="M27" s="98">
        <f>L27*F27</f>
        <v>1507.7399999999998</v>
      </c>
      <c r="N27" s="98">
        <f>M27+K27</f>
        <v>2443.7399999999998</v>
      </c>
      <c r="O27" s="99"/>
    </row>
    <row r="28" spans="1:17" s="4" customFormat="1" ht="31" x14ac:dyDescent="0.35">
      <c r="A28" s="32">
        <f>IF(G28&lt;&gt;"",1+MAX($A$8:A27),"")</f>
        <v>11</v>
      </c>
      <c r="B28" s="47"/>
      <c r="C28" s="119" t="s">
        <v>241</v>
      </c>
      <c r="D28" s="104">
        <v>23</v>
      </c>
      <c r="E28" s="105">
        <v>0</v>
      </c>
      <c r="F28" s="104">
        <f t="shared" si="19"/>
        <v>23</v>
      </c>
      <c r="G28" s="37" t="s">
        <v>89</v>
      </c>
      <c r="H28" s="125">
        <v>1.5089999999999999</v>
      </c>
      <c r="I28" s="94">
        <f t="shared" si="20"/>
        <v>34.707000000000001</v>
      </c>
      <c r="J28" s="95">
        <v>80</v>
      </c>
      <c r="K28" s="96">
        <f t="shared" ref="K28" si="21">J28*I28</f>
        <v>2776.56</v>
      </c>
      <c r="L28" s="97">
        <v>198</v>
      </c>
      <c r="M28" s="98">
        <f t="shared" ref="M28" si="22">L28*F28</f>
        <v>4554</v>
      </c>
      <c r="N28" s="98">
        <f t="shared" ref="N28" si="23">M28+K28</f>
        <v>7330.5599999999995</v>
      </c>
      <c r="O28" s="99"/>
    </row>
    <row r="29" spans="1:17" s="4" customFormat="1" ht="46.5" x14ac:dyDescent="0.35">
      <c r="A29" s="32">
        <f>IF(G29&lt;&gt;"",1+MAX($A$8:A28),"")</f>
        <v>12</v>
      </c>
      <c r="B29" s="47"/>
      <c r="C29" s="119" t="s">
        <v>242</v>
      </c>
      <c r="D29" s="104">
        <v>19</v>
      </c>
      <c r="E29" s="105">
        <v>0</v>
      </c>
      <c r="F29" s="104">
        <f t="shared" ref="F29:F39" si="24">CEILING(SUM(D29:D29)*(1+E29),1)</f>
        <v>19</v>
      </c>
      <c r="G29" s="37" t="s">
        <v>89</v>
      </c>
      <c r="H29" s="125">
        <v>1.6</v>
      </c>
      <c r="I29" s="94">
        <f t="shared" ref="I29:I39" si="25">H29*F29</f>
        <v>30.400000000000002</v>
      </c>
      <c r="J29" s="95">
        <v>80</v>
      </c>
      <c r="K29" s="96">
        <f t="shared" ref="K29:K39" si="26">J29*I29</f>
        <v>2432</v>
      </c>
      <c r="L29" s="97">
        <v>212</v>
      </c>
      <c r="M29" s="98">
        <f t="shared" ref="M29:M39" si="27">L29*F29</f>
        <v>4028</v>
      </c>
      <c r="N29" s="98">
        <f t="shared" ref="N29:N39" si="28">M29+K29</f>
        <v>6460</v>
      </c>
      <c r="O29" s="99"/>
    </row>
    <row r="30" spans="1:17" s="4" customFormat="1" ht="31" x14ac:dyDescent="0.35">
      <c r="A30" s="32">
        <f>IF(G30&lt;&gt;"",1+MAX($A$8:A29),"")</f>
        <v>13</v>
      </c>
      <c r="B30" s="47"/>
      <c r="C30" s="119" t="s">
        <v>243</v>
      </c>
      <c r="D30" s="104">
        <v>4</v>
      </c>
      <c r="E30" s="105">
        <v>0</v>
      </c>
      <c r="F30" s="104">
        <f t="shared" si="24"/>
        <v>4</v>
      </c>
      <c r="G30" s="37" t="s">
        <v>89</v>
      </c>
      <c r="H30" s="125">
        <v>1.5</v>
      </c>
      <c r="I30" s="94">
        <f t="shared" si="25"/>
        <v>6</v>
      </c>
      <c r="J30" s="95">
        <v>80</v>
      </c>
      <c r="K30" s="96">
        <f t="shared" si="26"/>
        <v>480</v>
      </c>
      <c r="L30" s="97">
        <v>176</v>
      </c>
      <c r="M30" s="98">
        <f t="shared" si="27"/>
        <v>704</v>
      </c>
      <c r="N30" s="98">
        <f t="shared" si="28"/>
        <v>1184</v>
      </c>
      <c r="O30" s="99"/>
    </row>
    <row r="31" spans="1:17" s="4" customFormat="1" ht="62" x14ac:dyDescent="0.35">
      <c r="A31" s="32">
        <f>IF(G31&lt;&gt;"",1+MAX($A$8:A30),"")</f>
        <v>14</v>
      </c>
      <c r="B31" s="47"/>
      <c r="C31" s="119" t="s">
        <v>277</v>
      </c>
      <c r="D31" s="104">
        <v>3</v>
      </c>
      <c r="E31" s="105">
        <v>0</v>
      </c>
      <c r="F31" s="104">
        <f t="shared" si="24"/>
        <v>3</v>
      </c>
      <c r="G31" s="37" t="s">
        <v>89</v>
      </c>
      <c r="H31" s="125">
        <v>1.65</v>
      </c>
      <c r="I31" s="94">
        <f t="shared" si="25"/>
        <v>4.9499999999999993</v>
      </c>
      <c r="J31" s="95">
        <v>80</v>
      </c>
      <c r="K31" s="96">
        <f t="shared" si="26"/>
        <v>395.99999999999994</v>
      </c>
      <c r="L31" s="97">
        <v>195</v>
      </c>
      <c r="M31" s="98">
        <f t="shared" si="27"/>
        <v>585</v>
      </c>
      <c r="N31" s="98">
        <f t="shared" si="28"/>
        <v>981</v>
      </c>
      <c r="O31" s="99"/>
    </row>
    <row r="32" spans="1:17" s="4" customFormat="1" ht="31" x14ac:dyDescent="0.35">
      <c r="A32" s="32">
        <f>IF(G32&lt;&gt;"",1+MAX($A$8:A31),"")</f>
        <v>15</v>
      </c>
      <c r="B32" s="47"/>
      <c r="C32" s="119" t="s">
        <v>244</v>
      </c>
      <c r="D32" s="104">
        <v>8</v>
      </c>
      <c r="E32" s="105">
        <v>0</v>
      </c>
      <c r="F32" s="104">
        <f t="shared" si="24"/>
        <v>8</v>
      </c>
      <c r="G32" s="37" t="s">
        <v>89</v>
      </c>
      <c r="H32" s="125">
        <v>1.5</v>
      </c>
      <c r="I32" s="94">
        <f t="shared" si="25"/>
        <v>12</v>
      </c>
      <c r="J32" s="95">
        <v>80</v>
      </c>
      <c r="K32" s="96">
        <f t="shared" si="26"/>
        <v>960</v>
      </c>
      <c r="L32" s="97">
        <v>182</v>
      </c>
      <c r="M32" s="98">
        <f t="shared" si="27"/>
        <v>1456</v>
      </c>
      <c r="N32" s="98">
        <f t="shared" si="28"/>
        <v>2416</v>
      </c>
      <c r="O32" s="99"/>
    </row>
    <row r="33" spans="1:15" s="4" customFormat="1" ht="62" x14ac:dyDescent="0.35">
      <c r="A33" s="32">
        <f>IF(G33&lt;&gt;"",1+MAX($A$8:A32),"")</f>
        <v>16</v>
      </c>
      <c r="B33" s="47"/>
      <c r="C33" s="119" t="s">
        <v>245</v>
      </c>
      <c r="D33" s="104">
        <v>1</v>
      </c>
      <c r="E33" s="105">
        <v>0</v>
      </c>
      <c r="F33" s="104">
        <f t="shared" si="24"/>
        <v>1</v>
      </c>
      <c r="G33" s="37" t="s">
        <v>89</v>
      </c>
      <c r="H33" s="125">
        <v>1.8</v>
      </c>
      <c r="I33" s="94">
        <f t="shared" si="25"/>
        <v>1.8</v>
      </c>
      <c r="J33" s="95">
        <v>80</v>
      </c>
      <c r="K33" s="96">
        <f t="shared" si="26"/>
        <v>144</v>
      </c>
      <c r="L33" s="97">
        <v>200</v>
      </c>
      <c r="M33" s="98">
        <f t="shared" si="27"/>
        <v>200</v>
      </c>
      <c r="N33" s="98">
        <f t="shared" si="28"/>
        <v>344</v>
      </c>
      <c r="O33" s="99"/>
    </row>
    <row r="34" spans="1:15" s="4" customFormat="1" ht="31" x14ac:dyDescent="0.35">
      <c r="A34" s="32">
        <f>IF(G34&lt;&gt;"",1+MAX($A$8:A33),"")</f>
        <v>17</v>
      </c>
      <c r="B34" s="47"/>
      <c r="C34" s="119" t="s">
        <v>246</v>
      </c>
      <c r="D34" s="104">
        <v>6</v>
      </c>
      <c r="E34" s="105">
        <v>0</v>
      </c>
      <c r="F34" s="104">
        <f t="shared" si="24"/>
        <v>6</v>
      </c>
      <c r="G34" s="37" t="s">
        <v>89</v>
      </c>
      <c r="H34" s="125">
        <v>2</v>
      </c>
      <c r="I34" s="94">
        <f t="shared" si="25"/>
        <v>12</v>
      </c>
      <c r="J34" s="95">
        <v>80</v>
      </c>
      <c r="K34" s="96">
        <f t="shared" si="26"/>
        <v>960</v>
      </c>
      <c r="L34" s="97">
        <v>222</v>
      </c>
      <c r="M34" s="98">
        <f t="shared" si="27"/>
        <v>1332</v>
      </c>
      <c r="N34" s="98">
        <f t="shared" si="28"/>
        <v>2292</v>
      </c>
      <c r="O34" s="99"/>
    </row>
    <row r="35" spans="1:15" s="4" customFormat="1" ht="46.5" x14ac:dyDescent="0.35">
      <c r="A35" s="32">
        <f>IF(G35&lt;&gt;"",1+MAX($A$8:A34),"")</f>
        <v>18</v>
      </c>
      <c r="B35" s="47"/>
      <c r="C35" s="119" t="s">
        <v>247</v>
      </c>
      <c r="D35" s="104">
        <v>6</v>
      </c>
      <c r="E35" s="105">
        <v>0</v>
      </c>
      <c r="F35" s="104">
        <f t="shared" ref="F35:F36" si="29">CEILING(SUM(D35:D35)*(1+E35),1)</f>
        <v>6</v>
      </c>
      <c r="G35" s="37" t="s">
        <v>89</v>
      </c>
      <c r="H35" s="125">
        <v>2.25</v>
      </c>
      <c r="I35" s="94">
        <f t="shared" ref="I35:I36" si="30">H35*F35</f>
        <v>13.5</v>
      </c>
      <c r="J35" s="95">
        <v>80</v>
      </c>
      <c r="K35" s="96">
        <f t="shared" ref="K35:K36" si="31">J35*I35</f>
        <v>1080</v>
      </c>
      <c r="L35" s="97">
        <v>240</v>
      </c>
      <c r="M35" s="98">
        <f t="shared" ref="M35:M36" si="32">L35*F35</f>
        <v>1440</v>
      </c>
      <c r="N35" s="98">
        <f t="shared" ref="N35:N36" si="33">M35+K35</f>
        <v>2520</v>
      </c>
      <c r="O35" s="99"/>
    </row>
    <row r="36" spans="1:15" s="4" customFormat="1" ht="31" x14ac:dyDescent="0.35">
      <c r="A36" s="32">
        <f>IF(G36&lt;&gt;"",1+MAX($A$8:A35),"")</f>
        <v>19</v>
      </c>
      <c r="B36" s="47"/>
      <c r="C36" s="119" t="s">
        <v>248</v>
      </c>
      <c r="D36" s="104">
        <v>38</v>
      </c>
      <c r="E36" s="105">
        <v>0</v>
      </c>
      <c r="F36" s="104">
        <f t="shared" si="29"/>
        <v>38</v>
      </c>
      <c r="G36" s="37" t="s">
        <v>89</v>
      </c>
      <c r="H36" s="125">
        <v>1</v>
      </c>
      <c r="I36" s="94">
        <f t="shared" si="30"/>
        <v>38</v>
      </c>
      <c r="J36" s="95">
        <v>80</v>
      </c>
      <c r="K36" s="96">
        <f t="shared" si="31"/>
        <v>3040</v>
      </c>
      <c r="L36" s="97">
        <v>168</v>
      </c>
      <c r="M36" s="98">
        <f t="shared" si="32"/>
        <v>6384</v>
      </c>
      <c r="N36" s="98">
        <f t="shared" si="33"/>
        <v>9424</v>
      </c>
      <c r="O36" s="99"/>
    </row>
    <row r="37" spans="1:15" s="4" customFormat="1" ht="62" x14ac:dyDescent="0.35">
      <c r="A37" s="32">
        <f>IF(G37&lt;&gt;"",1+MAX($A$8:A36),"")</f>
        <v>20</v>
      </c>
      <c r="B37" s="47"/>
      <c r="C37" s="119" t="s">
        <v>249</v>
      </c>
      <c r="D37" s="104">
        <v>20</v>
      </c>
      <c r="E37" s="105">
        <v>0</v>
      </c>
      <c r="F37" s="104">
        <f t="shared" si="24"/>
        <v>20</v>
      </c>
      <c r="G37" s="37" t="s">
        <v>89</v>
      </c>
      <c r="H37" s="125">
        <v>1</v>
      </c>
      <c r="I37" s="94">
        <f t="shared" si="25"/>
        <v>20</v>
      </c>
      <c r="J37" s="95">
        <v>80</v>
      </c>
      <c r="K37" s="96">
        <f t="shared" si="26"/>
        <v>1600</v>
      </c>
      <c r="L37" s="97">
        <v>177</v>
      </c>
      <c r="M37" s="98">
        <f t="shared" si="27"/>
        <v>3540</v>
      </c>
      <c r="N37" s="98">
        <f t="shared" si="28"/>
        <v>5140</v>
      </c>
      <c r="O37" s="99"/>
    </row>
    <row r="38" spans="1:15" s="4" customFormat="1" ht="31" x14ac:dyDescent="0.35">
      <c r="A38" s="32">
        <f>IF(G38&lt;&gt;"",1+MAX($A$8:A37),"")</f>
        <v>21</v>
      </c>
      <c r="B38" s="47"/>
      <c r="C38" s="119" t="s">
        <v>250</v>
      </c>
      <c r="D38" s="104">
        <v>36</v>
      </c>
      <c r="E38" s="105">
        <v>0</v>
      </c>
      <c r="F38" s="104">
        <f t="shared" si="24"/>
        <v>36</v>
      </c>
      <c r="G38" s="37" t="s">
        <v>89</v>
      </c>
      <c r="H38" s="125">
        <v>1</v>
      </c>
      <c r="I38" s="94">
        <f t="shared" si="25"/>
        <v>36</v>
      </c>
      <c r="J38" s="95">
        <v>80</v>
      </c>
      <c r="K38" s="96">
        <f t="shared" si="26"/>
        <v>2880</v>
      </c>
      <c r="L38" s="97">
        <v>168</v>
      </c>
      <c r="M38" s="98">
        <f t="shared" si="27"/>
        <v>6048</v>
      </c>
      <c r="N38" s="98">
        <f t="shared" si="28"/>
        <v>8928</v>
      </c>
      <c r="O38" s="99"/>
    </row>
    <row r="39" spans="1:15" s="4" customFormat="1" ht="62" x14ac:dyDescent="0.35">
      <c r="A39" s="32">
        <f>IF(G39&lt;&gt;"",1+MAX($A$8:A38),"")</f>
        <v>22</v>
      </c>
      <c r="B39" s="47"/>
      <c r="C39" s="119" t="s">
        <v>251</v>
      </c>
      <c r="D39" s="104">
        <v>36</v>
      </c>
      <c r="E39" s="105">
        <v>0</v>
      </c>
      <c r="F39" s="104">
        <f t="shared" si="24"/>
        <v>36</v>
      </c>
      <c r="G39" s="37" t="s">
        <v>89</v>
      </c>
      <c r="H39" s="125">
        <v>1</v>
      </c>
      <c r="I39" s="94">
        <f t="shared" si="25"/>
        <v>36</v>
      </c>
      <c r="J39" s="95">
        <v>80</v>
      </c>
      <c r="K39" s="96">
        <f t="shared" si="26"/>
        <v>2880</v>
      </c>
      <c r="L39" s="97">
        <v>177</v>
      </c>
      <c r="M39" s="98">
        <f t="shared" si="27"/>
        <v>6372</v>
      </c>
      <c r="N39" s="98">
        <f t="shared" si="28"/>
        <v>9252</v>
      </c>
      <c r="O39" s="99"/>
    </row>
    <row r="40" spans="1:15" s="4" customFormat="1" ht="46.5" x14ac:dyDescent="0.35">
      <c r="A40" s="32">
        <f>IF(G40&lt;&gt;"",1+MAX($A$8:A39),"")</f>
        <v>23</v>
      </c>
      <c r="B40" s="47"/>
      <c r="C40" s="119" t="s">
        <v>252</v>
      </c>
      <c r="D40" s="104">
        <v>1</v>
      </c>
      <c r="E40" s="105">
        <v>0</v>
      </c>
      <c r="F40" s="104">
        <f t="shared" si="19"/>
        <v>1</v>
      </c>
      <c r="G40" s="37" t="s">
        <v>89</v>
      </c>
      <c r="H40" s="125">
        <v>1.5</v>
      </c>
      <c r="I40" s="94">
        <f t="shared" si="20"/>
        <v>1.5</v>
      </c>
      <c r="J40" s="95">
        <v>80</v>
      </c>
      <c r="K40" s="96">
        <f>J40*I40</f>
        <v>120</v>
      </c>
      <c r="L40" s="97">
        <v>210</v>
      </c>
      <c r="M40" s="98">
        <f>L40*F40</f>
        <v>210</v>
      </c>
      <c r="N40" s="98">
        <f>M40+K40</f>
        <v>330</v>
      </c>
      <c r="O40" s="99"/>
    </row>
    <row r="41" spans="1:15" s="4" customFormat="1" x14ac:dyDescent="0.35">
      <c r="A41" s="32">
        <f>IF(G41&lt;&gt;"",1+MAX($A$8:A40),"")</f>
        <v>24</v>
      </c>
      <c r="B41" s="47"/>
      <c r="C41" s="119" t="s">
        <v>253</v>
      </c>
      <c r="D41" s="104">
        <v>6</v>
      </c>
      <c r="E41" s="105">
        <v>0</v>
      </c>
      <c r="F41" s="104">
        <f t="shared" si="19"/>
        <v>6</v>
      </c>
      <c r="G41" s="37" t="s">
        <v>89</v>
      </c>
      <c r="H41" s="125">
        <v>2</v>
      </c>
      <c r="I41" s="94">
        <f t="shared" si="20"/>
        <v>12</v>
      </c>
      <c r="J41" s="95">
        <v>80</v>
      </c>
      <c r="K41" s="96">
        <f t="shared" ref="K41" si="34">J41*I41</f>
        <v>960</v>
      </c>
      <c r="L41" s="97">
        <v>190</v>
      </c>
      <c r="M41" s="98">
        <f t="shared" ref="M41" si="35">L41*F41</f>
        <v>1140</v>
      </c>
      <c r="N41" s="98">
        <f t="shared" ref="N41" si="36">M41+K41</f>
        <v>2100</v>
      </c>
      <c r="O41" s="99"/>
    </row>
    <row r="42" spans="1:15" s="4" customFormat="1" ht="31" x14ac:dyDescent="0.35">
      <c r="A42" s="32">
        <f>IF(G42&lt;&gt;"",1+MAX($A$8:A41),"")</f>
        <v>25</v>
      </c>
      <c r="B42" s="47"/>
      <c r="C42" s="119" t="s">
        <v>254</v>
      </c>
      <c r="D42" s="104">
        <v>3</v>
      </c>
      <c r="E42" s="105">
        <v>0</v>
      </c>
      <c r="F42" s="104">
        <f t="shared" si="19"/>
        <v>3</v>
      </c>
      <c r="G42" s="37" t="s">
        <v>89</v>
      </c>
      <c r="H42" s="125">
        <v>1.4</v>
      </c>
      <c r="I42" s="94">
        <f t="shared" si="20"/>
        <v>4.1999999999999993</v>
      </c>
      <c r="J42" s="95">
        <v>80</v>
      </c>
      <c r="K42" s="96">
        <f>J42*I42</f>
        <v>335.99999999999994</v>
      </c>
      <c r="L42" s="97">
        <v>182</v>
      </c>
      <c r="M42" s="98">
        <f>L42*F42</f>
        <v>546</v>
      </c>
      <c r="N42" s="98">
        <f>M42+K42</f>
        <v>882</v>
      </c>
      <c r="O42" s="99"/>
    </row>
    <row r="43" spans="1:15" s="4" customFormat="1" ht="46.5" x14ac:dyDescent="0.35">
      <c r="A43" s="32">
        <f>IF(G43&lt;&gt;"",1+MAX($A$8:A42),"")</f>
        <v>26</v>
      </c>
      <c r="B43" s="47"/>
      <c r="C43" s="119" t="s">
        <v>255</v>
      </c>
      <c r="D43" s="104">
        <v>1</v>
      </c>
      <c r="E43" s="105">
        <v>0</v>
      </c>
      <c r="F43" s="104">
        <f t="shared" si="19"/>
        <v>1</v>
      </c>
      <c r="G43" s="37" t="s">
        <v>89</v>
      </c>
      <c r="H43" s="125">
        <v>1.5</v>
      </c>
      <c r="I43" s="94">
        <f t="shared" si="20"/>
        <v>1.5</v>
      </c>
      <c r="J43" s="95">
        <v>80</v>
      </c>
      <c r="K43" s="96">
        <f>J43*I43</f>
        <v>120</v>
      </c>
      <c r="L43" s="97">
        <v>198</v>
      </c>
      <c r="M43" s="98">
        <f>L43*F43</f>
        <v>198</v>
      </c>
      <c r="N43" s="98">
        <f>M43+K43</f>
        <v>318</v>
      </c>
      <c r="O43" s="99"/>
    </row>
    <row r="44" spans="1:15" s="4" customFormat="1" ht="31" x14ac:dyDescent="0.35">
      <c r="A44" s="32">
        <f>IF(G44&lt;&gt;"",1+MAX($A$8:A43),"")</f>
        <v>27</v>
      </c>
      <c r="B44" s="47"/>
      <c r="C44" s="119" t="s">
        <v>256</v>
      </c>
      <c r="D44" s="104">
        <v>3</v>
      </c>
      <c r="E44" s="105">
        <v>0</v>
      </c>
      <c r="F44" s="104">
        <f t="shared" si="19"/>
        <v>3</v>
      </c>
      <c r="G44" s="37" t="s">
        <v>89</v>
      </c>
      <c r="H44" s="125">
        <v>2</v>
      </c>
      <c r="I44" s="94">
        <f t="shared" si="20"/>
        <v>6</v>
      </c>
      <c r="J44" s="95">
        <v>80</v>
      </c>
      <c r="K44" s="96">
        <f t="shared" ref="K44" si="37">J44*I44</f>
        <v>480</v>
      </c>
      <c r="L44" s="97">
        <v>256</v>
      </c>
      <c r="M44" s="98">
        <f t="shared" ref="M44" si="38">L44*F44</f>
        <v>768</v>
      </c>
      <c r="N44" s="98">
        <f t="shared" ref="N44" si="39">M44+K44</f>
        <v>1248</v>
      </c>
      <c r="O44" s="99"/>
    </row>
    <row r="45" spans="1:15" s="4" customFormat="1" ht="46.5" x14ac:dyDescent="0.35">
      <c r="A45" s="32">
        <f>IF(G45&lt;&gt;"",1+MAX($A$8:A44),"")</f>
        <v>28</v>
      </c>
      <c r="B45" s="47"/>
      <c r="C45" s="119" t="s">
        <v>257</v>
      </c>
      <c r="D45" s="104">
        <v>10</v>
      </c>
      <c r="E45" s="105">
        <v>0</v>
      </c>
      <c r="F45" s="104">
        <f t="shared" si="19"/>
        <v>10</v>
      </c>
      <c r="G45" s="37" t="s">
        <v>89</v>
      </c>
      <c r="H45" s="125">
        <v>1</v>
      </c>
      <c r="I45" s="94">
        <f t="shared" si="20"/>
        <v>10</v>
      </c>
      <c r="J45" s="95">
        <v>80</v>
      </c>
      <c r="K45" s="96">
        <f>J45*I45</f>
        <v>800</v>
      </c>
      <c r="L45" s="97">
        <v>148</v>
      </c>
      <c r="M45" s="98">
        <f>L45*F45</f>
        <v>1480</v>
      </c>
      <c r="N45" s="98">
        <f>M45+K45</f>
        <v>2280</v>
      </c>
      <c r="O45" s="99"/>
    </row>
    <row r="46" spans="1:15" s="4" customFormat="1" x14ac:dyDescent="0.35">
      <c r="A46" s="32">
        <f>IF(G46&lt;&gt;"",1+MAX($A$8:A45),"")</f>
        <v>29</v>
      </c>
      <c r="B46" s="47"/>
      <c r="C46" s="119" t="s">
        <v>133</v>
      </c>
      <c r="D46" s="104">
        <v>8</v>
      </c>
      <c r="E46" s="105">
        <v>0</v>
      </c>
      <c r="F46" s="104">
        <f>CEILING(SUM(D46:D46)*(1+E46),1)</f>
        <v>8</v>
      </c>
      <c r="G46" s="37" t="s">
        <v>89</v>
      </c>
      <c r="H46" s="125">
        <v>2</v>
      </c>
      <c r="I46" s="94">
        <f t="shared" ref="I46" si="40">H46*F46</f>
        <v>16</v>
      </c>
      <c r="J46" s="95">
        <v>80</v>
      </c>
      <c r="K46" s="96">
        <f>J46*I46</f>
        <v>1280</v>
      </c>
      <c r="L46" s="97">
        <v>200</v>
      </c>
      <c r="M46" s="98">
        <f>L46*F46</f>
        <v>1600</v>
      </c>
      <c r="N46" s="98">
        <f>M46+K46</f>
        <v>2880</v>
      </c>
      <c r="O46" s="99"/>
    </row>
    <row r="47" spans="1:15" s="4" customFormat="1" x14ac:dyDescent="0.35">
      <c r="A47" s="32" t="str">
        <f>IF(G47&lt;&gt;"",1+MAX($A$8:A46),"")</f>
        <v/>
      </c>
      <c r="B47" s="47"/>
      <c r="C47" s="33"/>
      <c r="D47" s="104"/>
      <c r="E47" s="105"/>
      <c r="F47" s="104"/>
      <c r="G47" s="37"/>
      <c r="H47" s="127"/>
      <c r="I47" s="94"/>
      <c r="J47" s="95"/>
      <c r="K47" s="96"/>
      <c r="L47" s="97"/>
      <c r="M47" s="98"/>
      <c r="N47" s="98"/>
      <c r="O47" s="99"/>
    </row>
    <row r="48" spans="1:15" s="4" customFormat="1" x14ac:dyDescent="0.35">
      <c r="A48" s="32" t="str">
        <f>IF(G48&lt;&gt;"",1+MAX($A$8:A47),"")</f>
        <v/>
      </c>
      <c r="B48" s="48"/>
      <c r="C48" s="109" t="s">
        <v>114</v>
      </c>
      <c r="D48" s="104"/>
      <c r="E48" s="105"/>
      <c r="F48" s="104"/>
      <c r="G48" s="37"/>
      <c r="H48" s="126"/>
      <c r="I48" s="71"/>
      <c r="J48" s="75"/>
      <c r="K48" s="72"/>
      <c r="L48" s="73"/>
      <c r="M48" s="38"/>
      <c r="N48" s="38"/>
      <c r="O48" s="44"/>
    </row>
    <row r="49" spans="1:15" s="4" customFormat="1" x14ac:dyDescent="0.35">
      <c r="A49" s="32">
        <f>IF(G49&lt;&gt;"",1+MAX($A$8:A48),"")</f>
        <v>30</v>
      </c>
      <c r="B49" s="47"/>
      <c r="C49" s="33" t="s">
        <v>134</v>
      </c>
      <c r="D49" s="104">
        <v>27</v>
      </c>
      <c r="E49" s="105">
        <v>0</v>
      </c>
      <c r="F49" s="104">
        <f t="shared" ref="F49" si="41">CEILING(SUM(D49:D49)*(1+E49),1)</f>
        <v>27</v>
      </c>
      <c r="G49" s="37" t="s">
        <v>89</v>
      </c>
      <c r="H49" s="125">
        <v>1.2310000000000001</v>
      </c>
      <c r="I49" s="94">
        <f t="shared" ref="I49" si="42">H49*F49</f>
        <v>33.237000000000002</v>
      </c>
      <c r="J49" s="95">
        <v>80</v>
      </c>
      <c r="K49" s="96">
        <f t="shared" ref="K49" si="43">J49*I49</f>
        <v>2658.96</v>
      </c>
      <c r="L49" s="97">
        <v>186</v>
      </c>
      <c r="M49" s="98">
        <f t="shared" ref="M49" si="44">L49*F49</f>
        <v>5022</v>
      </c>
      <c r="N49" s="98">
        <f t="shared" ref="N49" si="45">M49+K49</f>
        <v>7680.96</v>
      </c>
      <c r="O49" s="99"/>
    </row>
    <row r="50" spans="1:15" s="4" customFormat="1" x14ac:dyDescent="0.35">
      <c r="A50" s="32">
        <f>IF(G50&lt;&gt;"",1+MAX($A$8:A49),"")</f>
        <v>31</v>
      </c>
      <c r="B50" s="47"/>
      <c r="C50" s="33" t="s">
        <v>135</v>
      </c>
      <c r="D50" s="104">
        <v>10</v>
      </c>
      <c r="E50" s="105">
        <v>0</v>
      </c>
      <c r="F50" s="104">
        <f t="shared" ref="F50:F52" si="46">CEILING(SUM(D50:D50)*(1+E50),1)</f>
        <v>10</v>
      </c>
      <c r="G50" s="37" t="s">
        <v>89</v>
      </c>
      <c r="H50" s="125">
        <v>1.5</v>
      </c>
      <c r="I50" s="94">
        <f t="shared" ref="I50:I52" si="47">H50*F50</f>
        <v>15</v>
      </c>
      <c r="J50" s="95">
        <v>80</v>
      </c>
      <c r="K50" s="96">
        <f t="shared" ref="K50:K52" si="48">J50*I50</f>
        <v>1200</v>
      </c>
      <c r="L50" s="97">
        <v>165</v>
      </c>
      <c r="M50" s="98">
        <f t="shared" ref="M50:M52" si="49">L50*F50</f>
        <v>1650</v>
      </c>
      <c r="N50" s="98">
        <f t="shared" ref="N50:N52" si="50">M50+K50</f>
        <v>2850</v>
      </c>
      <c r="O50" s="99"/>
    </row>
    <row r="51" spans="1:15" s="4" customFormat="1" x14ac:dyDescent="0.35">
      <c r="A51" s="32">
        <f>IF(G51&lt;&gt;"",1+MAX($A$8:A50),"")</f>
        <v>32</v>
      </c>
      <c r="B51" s="47"/>
      <c r="C51" s="33" t="s">
        <v>136</v>
      </c>
      <c r="D51" s="104">
        <v>15</v>
      </c>
      <c r="E51" s="105">
        <v>0</v>
      </c>
      <c r="F51" s="104">
        <f t="shared" si="46"/>
        <v>15</v>
      </c>
      <c r="G51" s="37" t="s">
        <v>89</v>
      </c>
      <c r="H51" s="125">
        <v>0.8</v>
      </c>
      <c r="I51" s="94">
        <f t="shared" si="47"/>
        <v>12</v>
      </c>
      <c r="J51" s="95">
        <v>80</v>
      </c>
      <c r="K51" s="96">
        <f t="shared" si="48"/>
        <v>960</v>
      </c>
      <c r="L51" s="97">
        <v>34</v>
      </c>
      <c r="M51" s="98">
        <f t="shared" si="49"/>
        <v>510</v>
      </c>
      <c r="N51" s="98">
        <f t="shared" si="50"/>
        <v>1470</v>
      </c>
      <c r="O51" s="99"/>
    </row>
    <row r="52" spans="1:15" s="4" customFormat="1" x14ac:dyDescent="0.35">
      <c r="A52" s="32">
        <f>IF(G52&lt;&gt;"",1+MAX($A$8:A51),"")</f>
        <v>33</v>
      </c>
      <c r="B52" s="47"/>
      <c r="C52" s="33" t="s">
        <v>137</v>
      </c>
      <c r="D52" s="104">
        <v>2</v>
      </c>
      <c r="E52" s="105">
        <v>0</v>
      </c>
      <c r="F52" s="104">
        <f t="shared" si="46"/>
        <v>2</v>
      </c>
      <c r="G52" s="37" t="s">
        <v>89</v>
      </c>
      <c r="H52" s="125">
        <v>0.46800000000000003</v>
      </c>
      <c r="I52" s="94">
        <f t="shared" si="47"/>
        <v>0.93600000000000005</v>
      </c>
      <c r="J52" s="95">
        <v>80</v>
      </c>
      <c r="K52" s="96">
        <f t="shared" si="48"/>
        <v>74.88000000000001</v>
      </c>
      <c r="L52" s="97">
        <v>13</v>
      </c>
      <c r="M52" s="98">
        <f t="shared" si="49"/>
        <v>26</v>
      </c>
      <c r="N52" s="98">
        <f t="shared" si="50"/>
        <v>100.88000000000001</v>
      </c>
      <c r="O52" s="99"/>
    </row>
    <row r="53" spans="1:15" s="4" customFormat="1" x14ac:dyDescent="0.35">
      <c r="A53" s="32">
        <f>IF(G53&lt;&gt;"",1+MAX($A$8:A52),"")</f>
        <v>34</v>
      </c>
      <c r="B53" s="47"/>
      <c r="C53" s="33" t="s">
        <v>138</v>
      </c>
      <c r="D53" s="104">
        <v>1</v>
      </c>
      <c r="E53" s="105">
        <v>0</v>
      </c>
      <c r="F53" s="104">
        <f t="shared" ref="F53" si="51">CEILING(SUM(D53:D53)*(1+E53),1)</f>
        <v>1</v>
      </c>
      <c r="G53" s="37" t="s">
        <v>89</v>
      </c>
      <c r="H53" s="125">
        <v>1.5</v>
      </c>
      <c r="I53" s="94">
        <f t="shared" ref="I53" si="52">H53*F53</f>
        <v>1.5</v>
      </c>
      <c r="J53" s="95">
        <v>80</v>
      </c>
      <c r="K53" s="96">
        <f t="shared" ref="K53" si="53">J53*I53</f>
        <v>120</v>
      </c>
      <c r="L53" s="97">
        <v>280</v>
      </c>
      <c r="M53" s="98">
        <f t="shared" ref="M53" si="54">L53*F53</f>
        <v>280</v>
      </c>
      <c r="N53" s="98">
        <f t="shared" ref="N53" si="55">M53+K53</f>
        <v>400</v>
      </c>
      <c r="O53" s="99"/>
    </row>
    <row r="54" spans="1:15" s="4" customFormat="1" x14ac:dyDescent="0.35">
      <c r="A54" s="32" t="str">
        <f>IF(G54&lt;&gt;"",1+MAX($A$8:A53),"")</f>
        <v/>
      </c>
      <c r="B54" s="48"/>
      <c r="C54" s="92"/>
      <c r="D54" s="104"/>
      <c r="E54" s="105"/>
      <c r="F54" s="104"/>
      <c r="G54" s="37"/>
      <c r="H54" s="126"/>
      <c r="I54" s="71"/>
      <c r="J54" s="95"/>
      <c r="K54" s="72"/>
      <c r="L54" s="73"/>
      <c r="M54" s="38"/>
      <c r="N54" s="38"/>
      <c r="O54" s="44"/>
    </row>
    <row r="55" spans="1:15" s="4" customFormat="1" x14ac:dyDescent="0.35">
      <c r="A55" s="32" t="str">
        <f>IF(G55&lt;&gt;"",1+MAX($A$8:A54),"")</f>
        <v/>
      </c>
      <c r="B55" s="48"/>
      <c r="C55" s="109" t="s">
        <v>102</v>
      </c>
      <c r="D55" s="104"/>
      <c r="E55" s="105"/>
      <c r="F55" s="104"/>
      <c r="G55" s="37"/>
      <c r="H55" s="126"/>
      <c r="I55" s="71"/>
      <c r="J55" s="95"/>
      <c r="K55" s="72"/>
      <c r="L55" s="73"/>
      <c r="M55" s="38"/>
      <c r="N55" s="38"/>
      <c r="O55" s="44"/>
    </row>
    <row r="56" spans="1:15" s="4" customFormat="1" x14ac:dyDescent="0.35">
      <c r="A56" s="32" t="str">
        <f>IF(G56&lt;&gt;"",1+MAX($A$8:A55),"")</f>
        <v/>
      </c>
      <c r="B56" s="48"/>
      <c r="C56" s="110" t="s">
        <v>100</v>
      </c>
      <c r="D56" s="104"/>
      <c r="E56" s="105"/>
      <c r="F56" s="104"/>
      <c r="G56" s="37"/>
      <c r="H56" s="126"/>
      <c r="I56" s="71"/>
      <c r="J56" s="95"/>
      <c r="K56" s="72"/>
      <c r="L56" s="73"/>
      <c r="M56" s="38"/>
      <c r="N56" s="38"/>
      <c r="O56" s="44"/>
    </row>
    <row r="57" spans="1:15" s="4" customFormat="1" x14ac:dyDescent="0.35">
      <c r="A57" s="32">
        <f>IF(G57&lt;&gt;"",1+MAX($A$8:A56),"")</f>
        <v>35</v>
      </c>
      <c r="B57" s="47"/>
      <c r="C57" s="33" t="s">
        <v>139</v>
      </c>
      <c r="D57" s="104">
        <v>56</v>
      </c>
      <c r="E57" s="105">
        <v>0</v>
      </c>
      <c r="F57" s="104">
        <f t="shared" ref="F57" si="56">CEILING(SUM(D57:D57)*(1+E57),1)</f>
        <v>56</v>
      </c>
      <c r="G57" s="37" t="s">
        <v>89</v>
      </c>
      <c r="H57" s="125">
        <v>0.55000000000000004</v>
      </c>
      <c r="I57" s="71">
        <f t="shared" ref="I57" si="57">H57*F57</f>
        <v>30.800000000000004</v>
      </c>
      <c r="J57" s="95">
        <v>80</v>
      </c>
      <c r="K57" s="72">
        <f t="shared" ref="K57" si="58">J57*I57</f>
        <v>2464.0000000000005</v>
      </c>
      <c r="L57" s="73">
        <v>18</v>
      </c>
      <c r="M57" s="38">
        <f t="shared" ref="M57" si="59">L57*F57</f>
        <v>1008</v>
      </c>
      <c r="N57" s="38">
        <f t="shared" ref="N57" si="60">M57+K57</f>
        <v>3472.0000000000005</v>
      </c>
      <c r="O57" s="43"/>
    </row>
    <row r="58" spans="1:15" s="4" customFormat="1" x14ac:dyDescent="0.35">
      <c r="A58" s="32">
        <f>IF(G58&lt;&gt;"",1+MAX($A$8:A57),"")</f>
        <v>36</v>
      </c>
      <c r="B58" s="47"/>
      <c r="C58" s="33" t="s">
        <v>259</v>
      </c>
      <c r="D58" s="104">
        <v>30</v>
      </c>
      <c r="E58" s="105">
        <v>0</v>
      </c>
      <c r="F58" s="104">
        <f t="shared" ref="F58:F62" si="61">CEILING(SUM(D58:D58)*(1+E58),1)</f>
        <v>30</v>
      </c>
      <c r="G58" s="37" t="s">
        <v>89</v>
      </c>
      <c r="H58" s="125">
        <v>0.29599999999999999</v>
      </c>
      <c r="I58" s="71">
        <f t="shared" ref="I58:I62" si="62">H58*F58</f>
        <v>8.879999999999999</v>
      </c>
      <c r="J58" s="95">
        <v>80</v>
      </c>
      <c r="K58" s="72">
        <f t="shared" ref="K58:K62" si="63">J58*I58</f>
        <v>710.39999999999986</v>
      </c>
      <c r="L58" s="73">
        <v>56</v>
      </c>
      <c r="M58" s="38">
        <f t="shared" ref="M58:M62" si="64">L58*F58</f>
        <v>1680</v>
      </c>
      <c r="N58" s="38">
        <f t="shared" ref="N58:N62" si="65">M58+K58</f>
        <v>2390.3999999999996</v>
      </c>
      <c r="O58" s="43"/>
    </row>
    <row r="59" spans="1:15" s="4" customFormat="1" x14ac:dyDescent="0.35">
      <c r="A59" s="32">
        <f>IF(G59&lt;&gt;"",1+MAX($A$8:A58),"")</f>
        <v>37</v>
      </c>
      <c r="B59" s="47"/>
      <c r="C59" s="33" t="s">
        <v>258</v>
      </c>
      <c r="D59" s="104">
        <v>13</v>
      </c>
      <c r="E59" s="105">
        <v>0</v>
      </c>
      <c r="F59" s="104">
        <f t="shared" si="61"/>
        <v>13</v>
      </c>
      <c r="G59" s="37" t="s">
        <v>89</v>
      </c>
      <c r="H59" s="125">
        <v>0.29599999999999999</v>
      </c>
      <c r="I59" s="71">
        <f t="shared" si="62"/>
        <v>3.8479999999999999</v>
      </c>
      <c r="J59" s="95">
        <v>80</v>
      </c>
      <c r="K59" s="72">
        <f t="shared" si="63"/>
        <v>307.83999999999997</v>
      </c>
      <c r="L59" s="73">
        <v>70</v>
      </c>
      <c r="M59" s="38">
        <f t="shared" si="64"/>
        <v>910</v>
      </c>
      <c r="N59" s="38">
        <f t="shared" si="65"/>
        <v>1217.8399999999999</v>
      </c>
      <c r="O59" s="43"/>
    </row>
    <row r="60" spans="1:15" s="4" customFormat="1" x14ac:dyDescent="0.35">
      <c r="A60" s="32">
        <f>IF(G60&lt;&gt;"",1+MAX($A$8:A59),"")</f>
        <v>38</v>
      </c>
      <c r="B60" s="47"/>
      <c r="C60" s="33" t="s">
        <v>140</v>
      </c>
      <c r="D60" s="104">
        <v>1</v>
      </c>
      <c r="E60" s="105">
        <v>0</v>
      </c>
      <c r="F60" s="104">
        <f t="shared" si="61"/>
        <v>1</v>
      </c>
      <c r="G60" s="37" t="s">
        <v>89</v>
      </c>
      <c r="H60" s="125">
        <v>1</v>
      </c>
      <c r="I60" s="71">
        <f t="shared" si="62"/>
        <v>1</v>
      </c>
      <c r="J60" s="95">
        <v>80</v>
      </c>
      <c r="K60" s="72">
        <f t="shared" si="63"/>
        <v>80</v>
      </c>
      <c r="L60" s="73">
        <v>250</v>
      </c>
      <c r="M60" s="38">
        <f t="shared" si="64"/>
        <v>250</v>
      </c>
      <c r="N60" s="38">
        <f t="shared" si="65"/>
        <v>330</v>
      </c>
      <c r="O60" s="43"/>
    </row>
    <row r="61" spans="1:15" s="4" customFormat="1" x14ac:dyDescent="0.35">
      <c r="A61" s="32">
        <f>IF(G61&lt;&gt;"",1+MAX($A$8:A60),"")</f>
        <v>39</v>
      </c>
      <c r="B61" s="47"/>
      <c r="C61" s="33" t="s">
        <v>141</v>
      </c>
      <c r="D61" s="104">
        <v>3</v>
      </c>
      <c r="E61" s="105">
        <v>0</v>
      </c>
      <c r="F61" s="104">
        <f t="shared" si="61"/>
        <v>3</v>
      </c>
      <c r="G61" s="37" t="s">
        <v>89</v>
      </c>
      <c r="H61" s="125">
        <v>1.5</v>
      </c>
      <c r="I61" s="71">
        <f t="shared" si="62"/>
        <v>4.5</v>
      </c>
      <c r="J61" s="95">
        <v>80</v>
      </c>
      <c r="K61" s="72">
        <f t="shared" si="63"/>
        <v>360</v>
      </c>
      <c r="L61" s="73">
        <v>54</v>
      </c>
      <c r="M61" s="38">
        <f t="shared" si="64"/>
        <v>162</v>
      </c>
      <c r="N61" s="38">
        <f t="shared" si="65"/>
        <v>522</v>
      </c>
      <c r="O61" s="43"/>
    </row>
    <row r="62" spans="1:15" s="4" customFormat="1" x14ac:dyDescent="0.35">
      <c r="A62" s="32">
        <f>IF(G62&lt;&gt;"",1+MAX($A$8:A61),"")</f>
        <v>40</v>
      </c>
      <c r="B62" s="47"/>
      <c r="C62" s="33" t="s">
        <v>142</v>
      </c>
      <c r="D62" s="104">
        <v>4</v>
      </c>
      <c r="E62" s="105">
        <v>0</v>
      </c>
      <c r="F62" s="104">
        <f t="shared" si="61"/>
        <v>4</v>
      </c>
      <c r="G62" s="37" t="s">
        <v>89</v>
      </c>
      <c r="H62" s="125">
        <v>0.75</v>
      </c>
      <c r="I62" s="71">
        <f t="shared" si="62"/>
        <v>3</v>
      </c>
      <c r="J62" s="95">
        <v>80</v>
      </c>
      <c r="K62" s="72">
        <f t="shared" si="63"/>
        <v>240</v>
      </c>
      <c r="L62" s="73">
        <v>39</v>
      </c>
      <c r="M62" s="38">
        <f t="shared" si="64"/>
        <v>156</v>
      </c>
      <c r="N62" s="38">
        <f t="shared" si="65"/>
        <v>396</v>
      </c>
      <c r="O62" s="43"/>
    </row>
    <row r="63" spans="1:15" s="4" customFormat="1" x14ac:dyDescent="0.35">
      <c r="A63" s="32" t="str">
        <f>IF(G63&lt;&gt;"",1+MAX($A$8:A62),"")</f>
        <v/>
      </c>
      <c r="B63" s="48"/>
      <c r="C63" s="92"/>
      <c r="D63" s="104"/>
      <c r="E63" s="105"/>
      <c r="F63" s="104"/>
      <c r="G63" s="37"/>
      <c r="H63" s="126"/>
      <c r="I63" s="71"/>
      <c r="J63" s="95"/>
      <c r="K63" s="72"/>
      <c r="L63" s="73"/>
      <c r="M63" s="38"/>
      <c r="N63" s="38"/>
      <c r="O63" s="44"/>
    </row>
    <row r="64" spans="1:15" s="4" customFormat="1" x14ac:dyDescent="0.35">
      <c r="A64" s="32" t="str">
        <f>IF(G64&lt;&gt;"",1+MAX($A$8:A63),"")</f>
        <v/>
      </c>
      <c r="B64" s="48"/>
      <c r="C64" s="110" t="s">
        <v>124</v>
      </c>
      <c r="D64" s="104"/>
      <c r="E64" s="105"/>
      <c r="F64" s="104"/>
      <c r="G64" s="37"/>
      <c r="H64" s="126"/>
      <c r="I64" s="71"/>
      <c r="J64" s="95"/>
      <c r="K64" s="72"/>
      <c r="L64" s="73"/>
      <c r="M64" s="38"/>
      <c r="N64" s="38"/>
      <c r="O64" s="44"/>
    </row>
    <row r="65" spans="1:15" s="4" customFormat="1" x14ac:dyDescent="0.35">
      <c r="A65" s="32">
        <f>IF(G65&lt;&gt;"",1+MAX($A$8:A64),"")</f>
        <v>41</v>
      </c>
      <c r="B65" s="47"/>
      <c r="C65" s="33" t="s">
        <v>143</v>
      </c>
      <c r="D65" s="104">
        <v>1</v>
      </c>
      <c r="E65" s="105">
        <v>0</v>
      </c>
      <c r="F65" s="104">
        <f t="shared" ref="F65" si="66">CEILING(SUM(D65:D65)*(1+E65),1)</f>
        <v>1</v>
      </c>
      <c r="G65" s="37" t="s">
        <v>89</v>
      </c>
      <c r="H65" s="125">
        <v>0.53</v>
      </c>
      <c r="I65" s="71">
        <f t="shared" ref="I65" si="67">H65*F65</f>
        <v>0.53</v>
      </c>
      <c r="J65" s="95">
        <v>80</v>
      </c>
      <c r="K65" s="72">
        <f t="shared" ref="K65" si="68">J65*I65</f>
        <v>42.400000000000006</v>
      </c>
      <c r="L65" s="73">
        <v>38</v>
      </c>
      <c r="M65" s="38">
        <f t="shared" ref="M65" si="69">L65*F65</f>
        <v>38</v>
      </c>
      <c r="N65" s="38">
        <f t="shared" ref="N65" si="70">M65+K65</f>
        <v>80.400000000000006</v>
      </c>
      <c r="O65" s="43"/>
    </row>
    <row r="66" spans="1:15" s="4" customFormat="1" x14ac:dyDescent="0.35">
      <c r="A66" s="32">
        <f>IF(G66&lt;&gt;"",1+MAX($A$8:A65),"")</f>
        <v>42</v>
      </c>
      <c r="B66" s="47"/>
      <c r="C66" s="33" t="s">
        <v>144</v>
      </c>
      <c r="D66" s="104">
        <v>1</v>
      </c>
      <c r="E66" s="105">
        <v>0</v>
      </c>
      <c r="F66" s="104">
        <f t="shared" ref="F66:F70" si="71">CEILING(SUM(D66:D66)*(1+E66),1)</f>
        <v>1</v>
      </c>
      <c r="G66" s="37" t="s">
        <v>89</v>
      </c>
      <c r="H66" s="125">
        <v>0.55000000000000004</v>
      </c>
      <c r="I66" s="71">
        <f t="shared" ref="I66:I70" si="72">H66*F66</f>
        <v>0.55000000000000004</v>
      </c>
      <c r="J66" s="95">
        <v>80</v>
      </c>
      <c r="K66" s="72">
        <f t="shared" ref="K66:K70" si="73">J66*I66</f>
        <v>44</v>
      </c>
      <c r="L66" s="73">
        <v>45</v>
      </c>
      <c r="M66" s="38">
        <f t="shared" ref="M66:M70" si="74">L66*F66</f>
        <v>45</v>
      </c>
      <c r="N66" s="38">
        <f t="shared" ref="N66:N70" si="75">M66+K66</f>
        <v>89</v>
      </c>
      <c r="O66" s="43"/>
    </row>
    <row r="67" spans="1:15" s="4" customFormat="1" x14ac:dyDescent="0.35">
      <c r="A67" s="32">
        <f>IF(G67&lt;&gt;"",1+MAX($A$8:A66),"")</f>
        <v>43</v>
      </c>
      <c r="B67" s="47"/>
      <c r="C67" s="33" t="s">
        <v>145</v>
      </c>
      <c r="D67" s="104">
        <v>2</v>
      </c>
      <c r="E67" s="105">
        <v>0</v>
      </c>
      <c r="F67" s="104">
        <f t="shared" si="71"/>
        <v>2</v>
      </c>
      <c r="G67" s="37" t="s">
        <v>89</v>
      </c>
      <c r="H67" s="125">
        <v>0.56000000000000005</v>
      </c>
      <c r="I67" s="71">
        <f t="shared" si="72"/>
        <v>1.1200000000000001</v>
      </c>
      <c r="J67" s="95">
        <v>80</v>
      </c>
      <c r="K67" s="72">
        <f t="shared" si="73"/>
        <v>89.600000000000009</v>
      </c>
      <c r="L67" s="73">
        <v>48</v>
      </c>
      <c r="M67" s="38">
        <f t="shared" si="74"/>
        <v>96</v>
      </c>
      <c r="N67" s="38">
        <f t="shared" si="75"/>
        <v>185.60000000000002</v>
      </c>
      <c r="O67" s="43"/>
    </row>
    <row r="68" spans="1:15" s="4" customFormat="1" x14ac:dyDescent="0.35">
      <c r="A68" s="32">
        <f>IF(G68&lt;&gt;"",1+MAX($A$8:A67),"")</f>
        <v>44</v>
      </c>
      <c r="B68" s="47"/>
      <c r="C68" s="33" t="s">
        <v>146</v>
      </c>
      <c r="D68" s="104">
        <v>12</v>
      </c>
      <c r="E68" s="105">
        <v>0</v>
      </c>
      <c r="F68" s="104">
        <f t="shared" si="71"/>
        <v>12</v>
      </c>
      <c r="G68" s="37" t="s">
        <v>89</v>
      </c>
      <c r="H68" s="125">
        <v>0.6</v>
      </c>
      <c r="I68" s="71">
        <f t="shared" si="72"/>
        <v>7.1999999999999993</v>
      </c>
      <c r="J68" s="95">
        <v>80</v>
      </c>
      <c r="K68" s="72">
        <f t="shared" si="73"/>
        <v>576</v>
      </c>
      <c r="L68" s="73">
        <v>76</v>
      </c>
      <c r="M68" s="38">
        <f t="shared" si="74"/>
        <v>912</v>
      </c>
      <c r="N68" s="38">
        <f t="shared" si="75"/>
        <v>1488</v>
      </c>
      <c r="O68" s="43"/>
    </row>
    <row r="69" spans="1:15" s="4" customFormat="1" x14ac:dyDescent="0.35">
      <c r="A69" s="32">
        <f>IF(G69&lt;&gt;"",1+MAX($A$8:A68),"")</f>
        <v>45</v>
      </c>
      <c r="B69" s="47"/>
      <c r="C69" s="33" t="s">
        <v>147</v>
      </c>
      <c r="D69" s="104">
        <v>3</v>
      </c>
      <c r="E69" s="105">
        <v>0</v>
      </c>
      <c r="F69" s="104">
        <f t="shared" si="71"/>
        <v>3</v>
      </c>
      <c r="G69" s="37" t="s">
        <v>89</v>
      </c>
      <c r="H69" s="125">
        <v>0.61</v>
      </c>
      <c r="I69" s="71">
        <f t="shared" si="72"/>
        <v>1.83</v>
      </c>
      <c r="J69" s="95">
        <v>80</v>
      </c>
      <c r="K69" s="72">
        <f t="shared" si="73"/>
        <v>146.4</v>
      </c>
      <c r="L69" s="73">
        <v>80</v>
      </c>
      <c r="M69" s="38">
        <f t="shared" si="74"/>
        <v>240</v>
      </c>
      <c r="N69" s="38">
        <f t="shared" si="75"/>
        <v>386.4</v>
      </c>
      <c r="O69" s="43"/>
    </row>
    <row r="70" spans="1:15" s="4" customFormat="1" x14ac:dyDescent="0.35">
      <c r="A70" s="32">
        <f>IF(G70&lt;&gt;"",1+MAX($A$8:A69),"")</f>
        <v>46</v>
      </c>
      <c r="B70" s="47"/>
      <c r="C70" s="33" t="s">
        <v>148</v>
      </c>
      <c r="D70" s="104">
        <v>11</v>
      </c>
      <c r="E70" s="105">
        <v>0</v>
      </c>
      <c r="F70" s="104">
        <f t="shared" si="71"/>
        <v>11</v>
      </c>
      <c r="G70" s="37" t="s">
        <v>89</v>
      </c>
      <c r="H70" s="125">
        <v>1.5</v>
      </c>
      <c r="I70" s="71">
        <f t="shared" si="72"/>
        <v>16.5</v>
      </c>
      <c r="J70" s="95">
        <v>80</v>
      </c>
      <c r="K70" s="72">
        <f t="shared" si="73"/>
        <v>1320</v>
      </c>
      <c r="L70" s="73">
        <v>250</v>
      </c>
      <c r="M70" s="38">
        <f t="shared" si="74"/>
        <v>2750</v>
      </c>
      <c r="N70" s="38">
        <f t="shared" si="75"/>
        <v>4070</v>
      </c>
      <c r="O70" s="43"/>
    </row>
    <row r="71" spans="1:15" s="4" customFormat="1" x14ac:dyDescent="0.35">
      <c r="A71" s="32" t="str">
        <f>IF(G71&lt;&gt;"",1+MAX($A$8:A70),"")</f>
        <v/>
      </c>
      <c r="B71" s="48"/>
      <c r="C71" s="92"/>
      <c r="D71" s="104"/>
      <c r="E71" s="105"/>
      <c r="F71" s="104"/>
      <c r="G71" s="37"/>
      <c r="H71" s="126"/>
      <c r="I71" s="71"/>
      <c r="J71" s="95"/>
      <c r="K71" s="72"/>
      <c r="L71" s="73"/>
      <c r="M71" s="38"/>
      <c r="N71" s="38"/>
      <c r="O71" s="44"/>
    </row>
    <row r="72" spans="1:15" s="4" customFormat="1" x14ac:dyDescent="0.35">
      <c r="A72" s="32" t="str">
        <f>IF(G72&lt;&gt;"",1+MAX($A$8:A71),"")</f>
        <v/>
      </c>
      <c r="B72" s="48"/>
      <c r="C72" s="110" t="s">
        <v>118</v>
      </c>
      <c r="D72" s="104"/>
      <c r="E72" s="105"/>
      <c r="F72" s="104"/>
      <c r="G72" s="37"/>
      <c r="H72" s="126"/>
      <c r="I72" s="71"/>
      <c r="J72" s="95"/>
      <c r="K72" s="72"/>
      <c r="L72" s="73"/>
      <c r="M72" s="38"/>
      <c r="N72" s="38"/>
      <c r="O72" s="44"/>
    </row>
    <row r="73" spans="1:15" s="4" customFormat="1" ht="31" x14ac:dyDescent="0.35">
      <c r="A73" s="32">
        <f>IF(G73&lt;&gt;"",1+MAX($A$8:A72),"")</f>
        <v>47</v>
      </c>
      <c r="B73" s="47"/>
      <c r="C73" s="33" t="s">
        <v>260</v>
      </c>
      <c r="D73" s="104">
        <v>1</v>
      </c>
      <c r="E73" s="105">
        <v>0</v>
      </c>
      <c r="F73" s="104">
        <f t="shared" ref="F73" si="76">CEILING(SUM(D73:D73)*(1+E73),1)</f>
        <v>1</v>
      </c>
      <c r="G73" s="37" t="s">
        <v>89</v>
      </c>
      <c r="H73" s="125">
        <v>22</v>
      </c>
      <c r="I73" s="71">
        <f t="shared" ref="I73" si="77">H73*F73</f>
        <v>22</v>
      </c>
      <c r="J73" s="95">
        <v>80</v>
      </c>
      <c r="K73" s="72">
        <f t="shared" ref="K73" si="78">J73*I73</f>
        <v>1760</v>
      </c>
      <c r="L73" s="73">
        <v>2250</v>
      </c>
      <c r="M73" s="38">
        <f t="shared" ref="M73" si="79">L73*F73</f>
        <v>2250</v>
      </c>
      <c r="N73" s="38">
        <f t="shared" ref="N73" si="80">M73+K73</f>
        <v>4010</v>
      </c>
      <c r="O73" s="43"/>
    </row>
    <row r="74" spans="1:15" s="4" customFormat="1" x14ac:dyDescent="0.35">
      <c r="A74" s="32">
        <f>IF(G74&lt;&gt;"",1+MAX($A$8:A73),"")</f>
        <v>48</v>
      </c>
      <c r="B74" s="47"/>
      <c r="C74" s="120" t="s">
        <v>149</v>
      </c>
      <c r="D74" s="104">
        <v>23</v>
      </c>
      <c r="E74" s="105">
        <v>0</v>
      </c>
      <c r="F74" s="104">
        <f t="shared" ref="F74:F90" si="81">CEILING(SUM(D74:D74)*(1+E74),1)</f>
        <v>23</v>
      </c>
      <c r="G74" s="37" t="s">
        <v>89</v>
      </c>
      <c r="H74" s="125">
        <v>0.4</v>
      </c>
      <c r="I74" s="71">
        <f t="shared" ref="I74:I90" si="82">H74*F74</f>
        <v>9.2000000000000011</v>
      </c>
      <c r="J74" s="95">
        <v>80</v>
      </c>
      <c r="K74" s="72">
        <f t="shared" ref="K74:K90" si="83">J74*I74</f>
        <v>736.00000000000011</v>
      </c>
      <c r="L74" s="73">
        <v>38</v>
      </c>
      <c r="M74" s="38">
        <f t="shared" ref="M74:M90" si="84">L74*F74</f>
        <v>874</v>
      </c>
      <c r="N74" s="38">
        <f t="shared" ref="N74:N90" si="85">M74+K74</f>
        <v>1610</v>
      </c>
      <c r="O74" s="43"/>
    </row>
    <row r="75" spans="1:15" s="4" customFormat="1" x14ac:dyDescent="0.35">
      <c r="A75" s="32">
        <f>IF(G75&lt;&gt;"",1+MAX($A$8:A74),"")</f>
        <v>49</v>
      </c>
      <c r="B75" s="47"/>
      <c r="C75" s="120" t="s">
        <v>150</v>
      </c>
      <c r="D75" s="104">
        <v>2</v>
      </c>
      <c r="E75" s="105">
        <v>0</v>
      </c>
      <c r="F75" s="104">
        <f t="shared" si="81"/>
        <v>2</v>
      </c>
      <c r="G75" s="37" t="s">
        <v>89</v>
      </c>
      <c r="H75" s="125">
        <v>0.5</v>
      </c>
      <c r="I75" s="71">
        <f t="shared" si="82"/>
        <v>1</v>
      </c>
      <c r="J75" s="95">
        <v>80</v>
      </c>
      <c r="K75" s="72">
        <f t="shared" si="83"/>
        <v>80</v>
      </c>
      <c r="L75" s="73">
        <v>40</v>
      </c>
      <c r="M75" s="38">
        <f t="shared" si="84"/>
        <v>80</v>
      </c>
      <c r="N75" s="38">
        <f t="shared" si="85"/>
        <v>160</v>
      </c>
      <c r="O75" s="43"/>
    </row>
    <row r="76" spans="1:15" s="4" customFormat="1" x14ac:dyDescent="0.35">
      <c r="A76" s="32">
        <f>IF(G76&lt;&gt;"",1+MAX($A$8:A75),"")</f>
        <v>50</v>
      </c>
      <c r="B76" s="47"/>
      <c r="C76" s="120" t="s">
        <v>151</v>
      </c>
      <c r="D76" s="104">
        <v>2</v>
      </c>
      <c r="E76" s="105">
        <v>0</v>
      </c>
      <c r="F76" s="104">
        <f t="shared" si="81"/>
        <v>2</v>
      </c>
      <c r="G76" s="37" t="s">
        <v>89</v>
      </c>
      <c r="H76" s="125">
        <v>0.6</v>
      </c>
      <c r="I76" s="71">
        <f t="shared" si="82"/>
        <v>1.2</v>
      </c>
      <c r="J76" s="95">
        <v>80</v>
      </c>
      <c r="K76" s="72">
        <f t="shared" si="83"/>
        <v>96</v>
      </c>
      <c r="L76" s="73">
        <v>42</v>
      </c>
      <c r="M76" s="38">
        <f t="shared" si="84"/>
        <v>84</v>
      </c>
      <c r="N76" s="38">
        <f t="shared" si="85"/>
        <v>180</v>
      </c>
      <c r="O76" s="43"/>
    </row>
    <row r="77" spans="1:15" s="4" customFormat="1" x14ac:dyDescent="0.35">
      <c r="A77" s="32">
        <f>IF(G77&lt;&gt;"",1+MAX($A$8:A76),"")</f>
        <v>51</v>
      </c>
      <c r="B77" s="47"/>
      <c r="C77" s="120" t="s">
        <v>152</v>
      </c>
      <c r="D77" s="104">
        <v>1</v>
      </c>
      <c r="E77" s="105">
        <v>0</v>
      </c>
      <c r="F77" s="104">
        <f t="shared" si="81"/>
        <v>1</v>
      </c>
      <c r="G77" s="37" t="s">
        <v>89</v>
      </c>
      <c r="H77" s="125">
        <v>0.65</v>
      </c>
      <c r="I77" s="71">
        <f t="shared" si="82"/>
        <v>0.65</v>
      </c>
      <c r="J77" s="95">
        <v>80</v>
      </c>
      <c r="K77" s="72">
        <f t="shared" si="83"/>
        <v>52</v>
      </c>
      <c r="L77" s="73">
        <v>78</v>
      </c>
      <c r="M77" s="38">
        <f t="shared" si="84"/>
        <v>78</v>
      </c>
      <c r="N77" s="38">
        <f t="shared" si="85"/>
        <v>130</v>
      </c>
      <c r="O77" s="43"/>
    </row>
    <row r="78" spans="1:15" s="4" customFormat="1" ht="31" x14ac:dyDescent="0.35">
      <c r="A78" s="32">
        <f>IF(G78&lt;&gt;"",1+MAX($A$8:A77),"")</f>
        <v>52</v>
      </c>
      <c r="B78" s="47"/>
      <c r="C78" s="33" t="s">
        <v>261</v>
      </c>
      <c r="D78" s="104">
        <v>1</v>
      </c>
      <c r="E78" s="105">
        <v>0</v>
      </c>
      <c r="F78" s="104">
        <f t="shared" si="81"/>
        <v>1</v>
      </c>
      <c r="G78" s="37" t="s">
        <v>89</v>
      </c>
      <c r="H78" s="125">
        <v>85</v>
      </c>
      <c r="I78" s="71">
        <f t="shared" si="82"/>
        <v>85</v>
      </c>
      <c r="J78" s="95">
        <v>80</v>
      </c>
      <c r="K78" s="72">
        <f t="shared" si="83"/>
        <v>6800</v>
      </c>
      <c r="L78" s="73">
        <v>11365</v>
      </c>
      <c r="M78" s="38">
        <f t="shared" si="84"/>
        <v>11365</v>
      </c>
      <c r="N78" s="38">
        <f t="shared" si="85"/>
        <v>18165</v>
      </c>
      <c r="O78" s="43"/>
    </row>
    <row r="79" spans="1:15" s="4" customFormat="1" x14ac:dyDescent="0.35">
      <c r="A79" s="32">
        <f>IF(G79&lt;&gt;"",1+MAX($A$8:A78),"")</f>
        <v>53</v>
      </c>
      <c r="B79" s="47"/>
      <c r="C79" s="120" t="s">
        <v>153</v>
      </c>
      <c r="D79" s="104">
        <v>1</v>
      </c>
      <c r="E79" s="105">
        <v>0</v>
      </c>
      <c r="F79" s="104">
        <f t="shared" si="81"/>
        <v>1</v>
      </c>
      <c r="G79" s="37" t="s">
        <v>89</v>
      </c>
      <c r="H79" s="125">
        <v>1.4</v>
      </c>
      <c r="I79" s="71">
        <f t="shared" si="82"/>
        <v>1.4</v>
      </c>
      <c r="J79" s="95">
        <v>80</v>
      </c>
      <c r="K79" s="72">
        <f t="shared" si="83"/>
        <v>112</v>
      </c>
      <c r="L79" s="73">
        <v>185</v>
      </c>
      <c r="M79" s="38">
        <f t="shared" si="84"/>
        <v>185</v>
      </c>
      <c r="N79" s="38">
        <f t="shared" si="85"/>
        <v>297</v>
      </c>
      <c r="O79" s="43"/>
    </row>
    <row r="80" spans="1:15" s="4" customFormat="1" x14ac:dyDescent="0.35">
      <c r="A80" s="32">
        <f>IF(G80&lt;&gt;"",1+MAX($A$8:A79),"")</f>
        <v>54</v>
      </c>
      <c r="B80" s="47"/>
      <c r="C80" s="120" t="s">
        <v>154</v>
      </c>
      <c r="D80" s="104">
        <v>6</v>
      </c>
      <c r="E80" s="105">
        <v>0</v>
      </c>
      <c r="F80" s="104">
        <f t="shared" si="81"/>
        <v>6</v>
      </c>
      <c r="G80" s="37" t="s">
        <v>89</v>
      </c>
      <c r="H80" s="125">
        <v>2</v>
      </c>
      <c r="I80" s="71">
        <f t="shared" si="82"/>
        <v>12</v>
      </c>
      <c r="J80" s="95">
        <v>80</v>
      </c>
      <c r="K80" s="72">
        <f t="shared" si="83"/>
        <v>960</v>
      </c>
      <c r="L80" s="73">
        <v>312</v>
      </c>
      <c r="M80" s="38">
        <f t="shared" si="84"/>
        <v>1872</v>
      </c>
      <c r="N80" s="38">
        <f t="shared" si="85"/>
        <v>2832</v>
      </c>
      <c r="O80" s="43"/>
    </row>
    <row r="81" spans="1:15" s="4" customFormat="1" x14ac:dyDescent="0.35">
      <c r="A81" s="32">
        <f>IF(G81&lt;&gt;"",1+MAX($A$8:A80),"")</f>
        <v>55</v>
      </c>
      <c r="B81" s="47"/>
      <c r="C81" s="120" t="s">
        <v>155</v>
      </c>
      <c r="D81" s="104">
        <v>1</v>
      </c>
      <c r="E81" s="105">
        <v>0</v>
      </c>
      <c r="F81" s="104">
        <f t="shared" si="81"/>
        <v>1</v>
      </c>
      <c r="G81" s="37" t="s">
        <v>89</v>
      </c>
      <c r="H81" s="125">
        <v>3.6</v>
      </c>
      <c r="I81" s="71">
        <f t="shared" si="82"/>
        <v>3.6</v>
      </c>
      <c r="J81" s="95">
        <v>80</v>
      </c>
      <c r="K81" s="72">
        <f t="shared" si="83"/>
        <v>288</v>
      </c>
      <c r="L81" s="73">
        <v>486</v>
      </c>
      <c r="M81" s="38">
        <f t="shared" si="84"/>
        <v>486</v>
      </c>
      <c r="N81" s="38">
        <f t="shared" si="85"/>
        <v>774</v>
      </c>
      <c r="O81" s="43"/>
    </row>
    <row r="82" spans="1:15" s="4" customFormat="1" ht="31" x14ac:dyDescent="0.35">
      <c r="A82" s="32">
        <f>IF(G82&lt;&gt;"",1+MAX($A$8:A81),"")</f>
        <v>56</v>
      </c>
      <c r="B82" s="47"/>
      <c r="C82" s="33" t="s">
        <v>262</v>
      </c>
      <c r="D82" s="104">
        <v>1</v>
      </c>
      <c r="E82" s="105">
        <v>0</v>
      </c>
      <c r="F82" s="104">
        <f t="shared" si="81"/>
        <v>1</v>
      </c>
      <c r="G82" s="37" t="s">
        <v>89</v>
      </c>
      <c r="H82" s="125">
        <v>22</v>
      </c>
      <c r="I82" s="71">
        <f t="shared" si="82"/>
        <v>22</v>
      </c>
      <c r="J82" s="95">
        <v>80</v>
      </c>
      <c r="K82" s="72">
        <f t="shared" si="83"/>
        <v>1760</v>
      </c>
      <c r="L82" s="73">
        <v>2410</v>
      </c>
      <c r="M82" s="38">
        <f t="shared" si="84"/>
        <v>2410</v>
      </c>
      <c r="N82" s="38">
        <f t="shared" si="85"/>
        <v>4170</v>
      </c>
      <c r="O82" s="43"/>
    </row>
    <row r="83" spans="1:15" s="4" customFormat="1" x14ac:dyDescent="0.35">
      <c r="A83" s="32">
        <f>IF(G83&lt;&gt;"",1+MAX($A$8:A82),"")</f>
        <v>57</v>
      </c>
      <c r="B83" s="47"/>
      <c r="C83" s="120" t="s">
        <v>149</v>
      </c>
      <c r="D83" s="104">
        <v>36</v>
      </c>
      <c r="E83" s="105">
        <v>0</v>
      </c>
      <c r="F83" s="104">
        <f t="shared" si="81"/>
        <v>36</v>
      </c>
      <c r="G83" s="37" t="s">
        <v>89</v>
      </c>
      <c r="H83" s="125">
        <v>0.4</v>
      </c>
      <c r="I83" s="71">
        <f t="shared" si="82"/>
        <v>14.4</v>
      </c>
      <c r="J83" s="95">
        <v>80</v>
      </c>
      <c r="K83" s="72">
        <f t="shared" si="83"/>
        <v>1152</v>
      </c>
      <c r="L83" s="73">
        <v>38</v>
      </c>
      <c r="M83" s="38">
        <f t="shared" si="84"/>
        <v>1368</v>
      </c>
      <c r="N83" s="38">
        <f t="shared" si="85"/>
        <v>2520</v>
      </c>
      <c r="O83" s="43"/>
    </row>
    <row r="84" spans="1:15" s="4" customFormat="1" ht="31" x14ac:dyDescent="0.35">
      <c r="A84" s="32">
        <f>IF(G84&lt;&gt;"",1+MAX($A$8:A83),"")</f>
        <v>58</v>
      </c>
      <c r="B84" s="47"/>
      <c r="C84" s="33" t="s">
        <v>263</v>
      </c>
      <c r="D84" s="104">
        <v>1</v>
      </c>
      <c r="E84" s="105">
        <v>0</v>
      </c>
      <c r="F84" s="104">
        <f t="shared" si="81"/>
        <v>1</v>
      </c>
      <c r="G84" s="37" t="s">
        <v>89</v>
      </c>
      <c r="H84" s="125">
        <v>22</v>
      </c>
      <c r="I84" s="71">
        <f t="shared" si="82"/>
        <v>22</v>
      </c>
      <c r="J84" s="95">
        <v>80</v>
      </c>
      <c r="K84" s="72">
        <f t="shared" si="83"/>
        <v>1760</v>
      </c>
      <c r="L84" s="73">
        <v>2410</v>
      </c>
      <c r="M84" s="38">
        <f t="shared" si="84"/>
        <v>2410</v>
      </c>
      <c r="N84" s="38">
        <f t="shared" si="85"/>
        <v>4170</v>
      </c>
      <c r="O84" s="43"/>
    </row>
    <row r="85" spans="1:15" s="4" customFormat="1" x14ac:dyDescent="0.35">
      <c r="A85" s="32">
        <f>IF(G85&lt;&gt;"",1+MAX($A$8:A84),"")</f>
        <v>59</v>
      </c>
      <c r="B85" s="47"/>
      <c r="C85" s="120" t="s">
        <v>149</v>
      </c>
      <c r="D85" s="104">
        <v>22</v>
      </c>
      <c r="E85" s="105">
        <v>0</v>
      </c>
      <c r="F85" s="104">
        <f t="shared" si="81"/>
        <v>22</v>
      </c>
      <c r="G85" s="37" t="s">
        <v>89</v>
      </c>
      <c r="H85" s="125">
        <v>0.4</v>
      </c>
      <c r="I85" s="71">
        <f t="shared" si="82"/>
        <v>8.8000000000000007</v>
      </c>
      <c r="J85" s="95">
        <v>80</v>
      </c>
      <c r="K85" s="72">
        <f t="shared" si="83"/>
        <v>704</v>
      </c>
      <c r="L85" s="73">
        <v>38</v>
      </c>
      <c r="M85" s="38">
        <f t="shared" si="84"/>
        <v>836</v>
      </c>
      <c r="N85" s="38">
        <f t="shared" si="85"/>
        <v>1540</v>
      </c>
      <c r="O85" s="43"/>
    </row>
    <row r="86" spans="1:15" s="4" customFormat="1" ht="31" x14ac:dyDescent="0.35">
      <c r="A86" s="32">
        <f>IF(G86&lt;&gt;"",1+MAX($A$8:A85),"")</f>
        <v>60</v>
      </c>
      <c r="B86" s="47"/>
      <c r="C86" s="33" t="s">
        <v>264</v>
      </c>
      <c r="D86" s="104">
        <v>1</v>
      </c>
      <c r="E86" s="105">
        <v>0</v>
      </c>
      <c r="F86" s="104">
        <f t="shared" si="81"/>
        <v>1</v>
      </c>
      <c r="G86" s="37" t="s">
        <v>89</v>
      </c>
      <c r="H86" s="125">
        <v>22</v>
      </c>
      <c r="I86" s="71">
        <f t="shared" si="82"/>
        <v>22</v>
      </c>
      <c r="J86" s="95">
        <v>80</v>
      </c>
      <c r="K86" s="72">
        <f t="shared" si="83"/>
        <v>1760</v>
      </c>
      <c r="L86" s="73">
        <v>2410</v>
      </c>
      <c r="M86" s="38">
        <f t="shared" si="84"/>
        <v>2410</v>
      </c>
      <c r="N86" s="38">
        <f t="shared" si="85"/>
        <v>4170</v>
      </c>
      <c r="O86" s="43"/>
    </row>
    <row r="87" spans="1:15" s="4" customFormat="1" x14ac:dyDescent="0.35">
      <c r="A87" s="32">
        <f>IF(G87&lt;&gt;"",1+MAX($A$8:A86),"")</f>
        <v>61</v>
      </c>
      <c r="B87" s="47"/>
      <c r="C87" s="120" t="s">
        <v>156</v>
      </c>
      <c r="D87" s="104">
        <v>2</v>
      </c>
      <c r="E87" s="105">
        <v>0</v>
      </c>
      <c r="F87" s="104">
        <f t="shared" si="81"/>
        <v>2</v>
      </c>
      <c r="G87" s="37" t="s">
        <v>89</v>
      </c>
      <c r="H87" s="125">
        <v>0.4</v>
      </c>
      <c r="I87" s="71">
        <f t="shared" si="82"/>
        <v>0.8</v>
      </c>
      <c r="J87" s="95">
        <v>80</v>
      </c>
      <c r="K87" s="72">
        <f t="shared" si="83"/>
        <v>64</v>
      </c>
      <c r="L87" s="73">
        <v>34</v>
      </c>
      <c r="M87" s="38">
        <f t="shared" si="84"/>
        <v>68</v>
      </c>
      <c r="N87" s="38">
        <f t="shared" si="85"/>
        <v>132</v>
      </c>
      <c r="O87" s="43"/>
    </row>
    <row r="88" spans="1:15" s="4" customFormat="1" x14ac:dyDescent="0.35">
      <c r="A88" s="32">
        <f>IF(G88&lt;&gt;"",1+MAX($A$8:A87),"")</f>
        <v>62</v>
      </c>
      <c r="B88" s="47"/>
      <c r="C88" s="120" t="s">
        <v>157</v>
      </c>
      <c r="D88" s="104">
        <v>6</v>
      </c>
      <c r="E88" s="105">
        <v>0</v>
      </c>
      <c r="F88" s="104">
        <f t="shared" si="81"/>
        <v>6</v>
      </c>
      <c r="G88" s="37" t="s">
        <v>89</v>
      </c>
      <c r="H88" s="125">
        <v>0.5</v>
      </c>
      <c r="I88" s="71">
        <f t="shared" si="82"/>
        <v>3</v>
      </c>
      <c r="J88" s="95">
        <v>80</v>
      </c>
      <c r="K88" s="72">
        <f t="shared" si="83"/>
        <v>240</v>
      </c>
      <c r="L88" s="73">
        <v>36</v>
      </c>
      <c r="M88" s="38">
        <f t="shared" si="84"/>
        <v>216</v>
      </c>
      <c r="N88" s="38">
        <f t="shared" si="85"/>
        <v>456</v>
      </c>
      <c r="O88" s="43"/>
    </row>
    <row r="89" spans="1:15" s="4" customFormat="1" x14ac:dyDescent="0.35">
      <c r="A89" s="32">
        <f>IF(G89&lt;&gt;"",1+MAX($A$8:A88),"")</f>
        <v>63</v>
      </c>
      <c r="B89" s="47"/>
      <c r="C89" s="120" t="s">
        <v>149</v>
      </c>
      <c r="D89" s="104">
        <v>6</v>
      </c>
      <c r="E89" s="105">
        <v>0</v>
      </c>
      <c r="F89" s="104">
        <f t="shared" si="81"/>
        <v>6</v>
      </c>
      <c r="G89" s="37" t="s">
        <v>89</v>
      </c>
      <c r="H89" s="125">
        <v>0.4</v>
      </c>
      <c r="I89" s="71">
        <f t="shared" si="82"/>
        <v>2.4000000000000004</v>
      </c>
      <c r="J89" s="95">
        <v>80</v>
      </c>
      <c r="K89" s="72">
        <f t="shared" si="83"/>
        <v>192.00000000000003</v>
      </c>
      <c r="L89" s="73">
        <v>38</v>
      </c>
      <c r="M89" s="38">
        <f t="shared" si="84"/>
        <v>228</v>
      </c>
      <c r="N89" s="38">
        <f t="shared" si="85"/>
        <v>420</v>
      </c>
      <c r="O89" s="43"/>
    </row>
    <row r="90" spans="1:15" s="4" customFormat="1" x14ac:dyDescent="0.35">
      <c r="A90" s="32">
        <f>IF(G90&lt;&gt;"",1+MAX($A$8:A89),"")</f>
        <v>64</v>
      </c>
      <c r="B90" s="47"/>
      <c r="C90" s="120" t="s">
        <v>158</v>
      </c>
      <c r="D90" s="104">
        <v>1</v>
      </c>
      <c r="E90" s="105">
        <v>0</v>
      </c>
      <c r="F90" s="104">
        <f t="shared" si="81"/>
        <v>1</v>
      </c>
      <c r="G90" s="37" t="s">
        <v>89</v>
      </c>
      <c r="H90" s="125">
        <v>0.4</v>
      </c>
      <c r="I90" s="71">
        <f t="shared" si="82"/>
        <v>0.4</v>
      </c>
      <c r="J90" s="95">
        <v>80</v>
      </c>
      <c r="K90" s="72">
        <f t="shared" si="83"/>
        <v>32</v>
      </c>
      <c r="L90" s="73">
        <v>42</v>
      </c>
      <c r="M90" s="38">
        <f t="shared" si="84"/>
        <v>42</v>
      </c>
      <c r="N90" s="38">
        <f t="shared" si="85"/>
        <v>74</v>
      </c>
      <c r="O90" s="43"/>
    </row>
    <row r="91" spans="1:15" s="4" customFormat="1" x14ac:dyDescent="0.35">
      <c r="A91" s="32">
        <f>IF(G91&lt;&gt;"",1+MAX($A$8:A90),"")</f>
        <v>65</v>
      </c>
      <c r="B91" s="47"/>
      <c r="C91" s="120" t="s">
        <v>159</v>
      </c>
      <c r="D91" s="104">
        <v>6</v>
      </c>
      <c r="E91" s="105">
        <v>0</v>
      </c>
      <c r="F91" s="104">
        <f t="shared" ref="F91:F103" si="86">CEILING(SUM(D91:D91)*(1+E91),1)</f>
        <v>6</v>
      </c>
      <c r="G91" s="37" t="s">
        <v>89</v>
      </c>
      <c r="H91" s="125">
        <v>0.52</v>
      </c>
      <c r="I91" s="71">
        <f t="shared" ref="I91:I103" si="87">H91*F91</f>
        <v>3.12</v>
      </c>
      <c r="J91" s="95">
        <v>80</v>
      </c>
      <c r="K91" s="72">
        <f t="shared" ref="K91:K103" si="88">J91*I91</f>
        <v>249.60000000000002</v>
      </c>
      <c r="L91" s="73">
        <v>68</v>
      </c>
      <c r="M91" s="38">
        <f t="shared" ref="M91:M103" si="89">L91*F91</f>
        <v>408</v>
      </c>
      <c r="N91" s="38">
        <f t="shared" ref="N91:N103" si="90">M91+K91</f>
        <v>657.6</v>
      </c>
      <c r="O91" s="43"/>
    </row>
    <row r="92" spans="1:15" s="4" customFormat="1" ht="31" x14ac:dyDescent="0.35">
      <c r="A92" s="32">
        <f>IF(G92&lt;&gt;"",1+MAX($A$8:A91),"")</f>
        <v>66</v>
      </c>
      <c r="B92" s="47"/>
      <c r="C92" s="33" t="s">
        <v>265</v>
      </c>
      <c r="D92" s="104">
        <v>1</v>
      </c>
      <c r="E92" s="105">
        <v>0</v>
      </c>
      <c r="F92" s="104">
        <f t="shared" si="86"/>
        <v>1</v>
      </c>
      <c r="G92" s="37" t="s">
        <v>89</v>
      </c>
      <c r="H92" s="125">
        <v>30</v>
      </c>
      <c r="I92" s="71">
        <f t="shared" si="87"/>
        <v>30</v>
      </c>
      <c r="J92" s="95">
        <v>80</v>
      </c>
      <c r="K92" s="72">
        <f t="shared" si="88"/>
        <v>2400</v>
      </c>
      <c r="L92" s="73">
        <v>4105</v>
      </c>
      <c r="M92" s="38">
        <f t="shared" si="89"/>
        <v>4105</v>
      </c>
      <c r="N92" s="38">
        <f t="shared" si="90"/>
        <v>6505</v>
      </c>
      <c r="O92" s="43"/>
    </row>
    <row r="93" spans="1:15" s="4" customFormat="1" x14ac:dyDescent="0.35">
      <c r="A93" s="32">
        <f>IF(G93&lt;&gt;"",1+MAX($A$8:A92),"")</f>
        <v>67</v>
      </c>
      <c r="B93" s="47"/>
      <c r="C93" s="120" t="s">
        <v>156</v>
      </c>
      <c r="D93" s="104">
        <v>2</v>
      </c>
      <c r="E93" s="105">
        <v>0</v>
      </c>
      <c r="F93" s="104">
        <f t="shared" si="86"/>
        <v>2</v>
      </c>
      <c r="G93" s="37" t="s">
        <v>89</v>
      </c>
      <c r="H93" s="125">
        <v>0.4</v>
      </c>
      <c r="I93" s="71">
        <f t="shared" si="87"/>
        <v>0.8</v>
      </c>
      <c r="J93" s="95">
        <v>80</v>
      </c>
      <c r="K93" s="72">
        <f t="shared" si="88"/>
        <v>64</v>
      </c>
      <c r="L93" s="73">
        <v>34</v>
      </c>
      <c r="M93" s="38">
        <f t="shared" si="89"/>
        <v>68</v>
      </c>
      <c r="N93" s="38">
        <f t="shared" si="90"/>
        <v>132</v>
      </c>
      <c r="O93" s="43"/>
    </row>
    <row r="94" spans="1:15" s="4" customFormat="1" x14ac:dyDescent="0.35">
      <c r="A94" s="32">
        <f>IF(G94&lt;&gt;"",1+MAX($A$8:A93),"")</f>
        <v>68</v>
      </c>
      <c r="B94" s="47"/>
      <c r="C94" s="120" t="s">
        <v>157</v>
      </c>
      <c r="D94" s="104">
        <v>1</v>
      </c>
      <c r="E94" s="105">
        <v>0</v>
      </c>
      <c r="F94" s="104">
        <f t="shared" si="86"/>
        <v>1</v>
      </c>
      <c r="G94" s="37" t="s">
        <v>89</v>
      </c>
      <c r="H94" s="125">
        <v>0.5</v>
      </c>
      <c r="I94" s="71">
        <f t="shared" si="87"/>
        <v>0.5</v>
      </c>
      <c r="J94" s="95">
        <v>80</v>
      </c>
      <c r="K94" s="72">
        <f t="shared" si="88"/>
        <v>40</v>
      </c>
      <c r="L94" s="73">
        <v>35</v>
      </c>
      <c r="M94" s="38">
        <f t="shared" si="89"/>
        <v>35</v>
      </c>
      <c r="N94" s="38">
        <f t="shared" si="90"/>
        <v>75</v>
      </c>
      <c r="O94" s="43"/>
    </row>
    <row r="95" spans="1:15" s="4" customFormat="1" x14ac:dyDescent="0.35">
      <c r="A95" s="32">
        <f>IF(G95&lt;&gt;"",1+MAX($A$8:A94),"")</f>
        <v>69</v>
      </c>
      <c r="B95" s="47"/>
      <c r="C95" s="120" t="s">
        <v>160</v>
      </c>
      <c r="D95" s="104">
        <v>1</v>
      </c>
      <c r="E95" s="105">
        <v>0</v>
      </c>
      <c r="F95" s="104">
        <f t="shared" si="86"/>
        <v>1</v>
      </c>
      <c r="G95" s="37" t="s">
        <v>89</v>
      </c>
      <c r="H95" s="125">
        <v>0.6</v>
      </c>
      <c r="I95" s="71">
        <f t="shared" si="87"/>
        <v>0.6</v>
      </c>
      <c r="J95" s="95">
        <v>80</v>
      </c>
      <c r="K95" s="72">
        <f t="shared" si="88"/>
        <v>48</v>
      </c>
      <c r="L95" s="73">
        <v>37</v>
      </c>
      <c r="M95" s="38">
        <f t="shared" si="89"/>
        <v>37</v>
      </c>
      <c r="N95" s="38">
        <f t="shared" si="90"/>
        <v>85</v>
      </c>
      <c r="O95" s="43"/>
    </row>
    <row r="96" spans="1:15" s="4" customFormat="1" x14ac:dyDescent="0.35">
      <c r="A96" s="32">
        <f>IF(G96&lt;&gt;"",1+MAX($A$8:A95),"")</f>
        <v>70</v>
      </c>
      <c r="B96" s="47"/>
      <c r="C96" s="120" t="s">
        <v>160</v>
      </c>
      <c r="D96" s="104">
        <v>1</v>
      </c>
      <c r="E96" s="105">
        <v>0</v>
      </c>
      <c r="F96" s="104">
        <f t="shared" si="86"/>
        <v>1</v>
      </c>
      <c r="G96" s="37" t="s">
        <v>89</v>
      </c>
      <c r="H96" s="125">
        <v>0.6</v>
      </c>
      <c r="I96" s="71">
        <f t="shared" si="87"/>
        <v>0.6</v>
      </c>
      <c r="J96" s="95">
        <v>80</v>
      </c>
      <c r="K96" s="72">
        <f t="shared" si="88"/>
        <v>48</v>
      </c>
      <c r="L96" s="73">
        <v>38</v>
      </c>
      <c r="M96" s="38">
        <f t="shared" si="89"/>
        <v>38</v>
      </c>
      <c r="N96" s="38">
        <f t="shared" si="90"/>
        <v>86</v>
      </c>
      <c r="O96" s="43"/>
    </row>
    <row r="97" spans="1:15" s="4" customFormat="1" x14ac:dyDescent="0.35">
      <c r="A97" s="32">
        <f>IF(G97&lt;&gt;"",1+MAX($A$8:A96),"")</f>
        <v>71</v>
      </c>
      <c r="B97" s="47"/>
      <c r="C97" s="120" t="s">
        <v>149</v>
      </c>
      <c r="D97" s="104">
        <v>6</v>
      </c>
      <c r="E97" s="105">
        <v>0</v>
      </c>
      <c r="F97" s="104">
        <f t="shared" si="86"/>
        <v>6</v>
      </c>
      <c r="G97" s="37" t="s">
        <v>89</v>
      </c>
      <c r="H97" s="125">
        <v>0.4</v>
      </c>
      <c r="I97" s="71">
        <f t="shared" si="87"/>
        <v>2.4000000000000004</v>
      </c>
      <c r="J97" s="95">
        <v>80</v>
      </c>
      <c r="K97" s="72">
        <f t="shared" si="88"/>
        <v>192.00000000000003</v>
      </c>
      <c r="L97" s="73">
        <v>40</v>
      </c>
      <c r="M97" s="38">
        <f t="shared" si="89"/>
        <v>240</v>
      </c>
      <c r="N97" s="38">
        <f t="shared" si="90"/>
        <v>432</v>
      </c>
      <c r="O97" s="43"/>
    </row>
    <row r="98" spans="1:15" s="4" customFormat="1" x14ac:dyDescent="0.35">
      <c r="A98" s="32">
        <f>IF(G98&lt;&gt;"",1+MAX($A$8:A97),"")</f>
        <v>72</v>
      </c>
      <c r="B98" s="47"/>
      <c r="C98" s="120" t="s">
        <v>150</v>
      </c>
      <c r="D98" s="104">
        <v>1</v>
      </c>
      <c r="E98" s="105">
        <v>0</v>
      </c>
      <c r="F98" s="104">
        <f t="shared" si="86"/>
        <v>1</v>
      </c>
      <c r="G98" s="37" t="s">
        <v>89</v>
      </c>
      <c r="H98" s="125">
        <v>0.5</v>
      </c>
      <c r="I98" s="71">
        <f t="shared" si="87"/>
        <v>0.5</v>
      </c>
      <c r="J98" s="95">
        <v>80</v>
      </c>
      <c r="K98" s="72">
        <f t="shared" si="88"/>
        <v>40</v>
      </c>
      <c r="L98" s="73">
        <v>42</v>
      </c>
      <c r="M98" s="38">
        <f t="shared" si="89"/>
        <v>42</v>
      </c>
      <c r="N98" s="38">
        <f t="shared" si="90"/>
        <v>82</v>
      </c>
      <c r="O98" s="43"/>
    </row>
    <row r="99" spans="1:15" s="4" customFormat="1" x14ac:dyDescent="0.35">
      <c r="A99" s="32">
        <f>IF(G99&lt;&gt;"",1+MAX($A$8:A98),"")</f>
        <v>73</v>
      </c>
      <c r="B99" s="47"/>
      <c r="C99" s="120" t="s">
        <v>161</v>
      </c>
      <c r="D99" s="104">
        <v>6</v>
      </c>
      <c r="E99" s="105">
        <v>0</v>
      </c>
      <c r="F99" s="104">
        <f t="shared" si="86"/>
        <v>6</v>
      </c>
      <c r="G99" s="37" t="s">
        <v>89</v>
      </c>
      <c r="H99" s="125">
        <v>0.5</v>
      </c>
      <c r="I99" s="71">
        <f t="shared" si="87"/>
        <v>3</v>
      </c>
      <c r="J99" s="95">
        <v>80</v>
      </c>
      <c r="K99" s="72">
        <f t="shared" si="88"/>
        <v>240</v>
      </c>
      <c r="L99" s="73">
        <v>50</v>
      </c>
      <c r="M99" s="38">
        <f t="shared" si="89"/>
        <v>300</v>
      </c>
      <c r="N99" s="38">
        <f t="shared" si="90"/>
        <v>540</v>
      </c>
      <c r="O99" s="43"/>
    </row>
    <row r="100" spans="1:15" s="4" customFormat="1" x14ac:dyDescent="0.35">
      <c r="A100" s="32">
        <f>IF(G100&lt;&gt;"",1+MAX($A$8:A99),"")</f>
        <v>74</v>
      </c>
      <c r="B100" s="47"/>
      <c r="C100" s="120" t="s">
        <v>162</v>
      </c>
      <c r="D100" s="104">
        <v>1</v>
      </c>
      <c r="E100" s="105">
        <v>0</v>
      </c>
      <c r="F100" s="104">
        <f t="shared" si="86"/>
        <v>1</v>
      </c>
      <c r="G100" s="37" t="s">
        <v>89</v>
      </c>
      <c r="H100" s="125">
        <v>0.62</v>
      </c>
      <c r="I100" s="71">
        <f t="shared" si="87"/>
        <v>0.62</v>
      </c>
      <c r="J100" s="95">
        <v>80</v>
      </c>
      <c r="K100" s="72">
        <f t="shared" si="88"/>
        <v>49.6</v>
      </c>
      <c r="L100" s="73">
        <v>59</v>
      </c>
      <c r="M100" s="38">
        <f t="shared" si="89"/>
        <v>59</v>
      </c>
      <c r="N100" s="38">
        <f t="shared" si="90"/>
        <v>108.6</v>
      </c>
      <c r="O100" s="43"/>
    </row>
    <row r="101" spans="1:15" s="4" customFormat="1" x14ac:dyDescent="0.35">
      <c r="A101" s="32">
        <f>IF(G101&lt;&gt;"",1+MAX($A$8:A100),"")</f>
        <v>75</v>
      </c>
      <c r="B101" s="47"/>
      <c r="C101" s="120" t="s">
        <v>152</v>
      </c>
      <c r="D101" s="104">
        <v>2</v>
      </c>
      <c r="E101" s="105">
        <v>0</v>
      </c>
      <c r="F101" s="104">
        <f t="shared" si="86"/>
        <v>2</v>
      </c>
      <c r="G101" s="37" t="s">
        <v>89</v>
      </c>
      <c r="H101" s="125">
        <v>0.68</v>
      </c>
      <c r="I101" s="71">
        <f t="shared" si="87"/>
        <v>1.36</v>
      </c>
      <c r="J101" s="95">
        <v>80</v>
      </c>
      <c r="K101" s="72">
        <f t="shared" si="88"/>
        <v>108.80000000000001</v>
      </c>
      <c r="L101" s="73">
        <v>85</v>
      </c>
      <c r="M101" s="38">
        <f t="shared" si="89"/>
        <v>170</v>
      </c>
      <c r="N101" s="38">
        <f t="shared" si="90"/>
        <v>278.8</v>
      </c>
      <c r="O101" s="43"/>
    </row>
    <row r="102" spans="1:15" s="4" customFormat="1" ht="31" x14ac:dyDescent="0.35">
      <c r="A102" s="32">
        <f>IF(G102&lt;&gt;"",1+MAX($A$8:A101),"")</f>
        <v>76</v>
      </c>
      <c r="B102" s="47"/>
      <c r="C102" s="33" t="s">
        <v>266</v>
      </c>
      <c r="D102" s="104">
        <v>1</v>
      </c>
      <c r="E102" s="105">
        <v>0</v>
      </c>
      <c r="F102" s="104">
        <f t="shared" si="86"/>
        <v>1</v>
      </c>
      <c r="G102" s="37" t="s">
        <v>89</v>
      </c>
      <c r="H102" s="125">
        <v>22</v>
      </c>
      <c r="I102" s="71">
        <f t="shared" si="87"/>
        <v>22</v>
      </c>
      <c r="J102" s="95">
        <v>80</v>
      </c>
      <c r="K102" s="72">
        <f t="shared" si="88"/>
        <v>1760</v>
      </c>
      <c r="L102" s="73">
        <v>2410</v>
      </c>
      <c r="M102" s="38">
        <f t="shared" si="89"/>
        <v>2410</v>
      </c>
      <c r="N102" s="38">
        <f t="shared" si="90"/>
        <v>4170</v>
      </c>
      <c r="O102" s="43"/>
    </row>
    <row r="103" spans="1:15" s="4" customFormat="1" x14ac:dyDescent="0.35">
      <c r="A103" s="32">
        <f>IF(G103&lt;&gt;"",1+MAX($A$8:A102),"")</f>
        <v>77</v>
      </c>
      <c r="B103" s="47"/>
      <c r="C103" s="120" t="s">
        <v>163</v>
      </c>
      <c r="D103" s="104">
        <v>8</v>
      </c>
      <c r="E103" s="105">
        <v>0</v>
      </c>
      <c r="F103" s="104">
        <f t="shared" si="86"/>
        <v>8</v>
      </c>
      <c r="G103" s="37" t="s">
        <v>89</v>
      </c>
      <c r="H103" s="125">
        <v>0.5</v>
      </c>
      <c r="I103" s="71">
        <f t="shared" si="87"/>
        <v>4</v>
      </c>
      <c r="J103" s="95">
        <v>80</v>
      </c>
      <c r="K103" s="72">
        <f t="shared" si="88"/>
        <v>320</v>
      </c>
      <c r="L103" s="73">
        <v>52</v>
      </c>
      <c r="M103" s="38">
        <f t="shared" si="89"/>
        <v>416</v>
      </c>
      <c r="N103" s="38">
        <f t="shared" si="90"/>
        <v>736</v>
      </c>
      <c r="O103" s="43"/>
    </row>
    <row r="104" spans="1:15" s="4" customFormat="1" x14ac:dyDescent="0.35">
      <c r="A104" s="32"/>
      <c r="B104" s="47"/>
      <c r="C104" s="108"/>
      <c r="D104" s="104"/>
      <c r="E104" s="105"/>
      <c r="F104" s="104"/>
      <c r="G104" s="37"/>
      <c r="H104" s="126"/>
      <c r="I104" s="71"/>
      <c r="J104" s="95"/>
      <c r="K104" s="72"/>
      <c r="L104" s="73"/>
      <c r="M104" s="38"/>
      <c r="N104" s="38"/>
      <c r="O104" s="43"/>
    </row>
    <row r="105" spans="1:15" s="4" customFormat="1" x14ac:dyDescent="0.35">
      <c r="A105" s="32" t="str">
        <f>IF(G105&lt;&gt;"",1+MAX($A$8:A104),"")</f>
        <v/>
      </c>
      <c r="B105" s="48"/>
      <c r="C105" s="110" t="s">
        <v>109</v>
      </c>
      <c r="D105" s="104"/>
      <c r="E105" s="105"/>
      <c r="F105" s="104"/>
      <c r="G105" s="37"/>
      <c r="H105" s="126"/>
      <c r="I105" s="71"/>
      <c r="J105" s="95"/>
      <c r="K105" s="72"/>
      <c r="L105" s="73"/>
      <c r="M105" s="38"/>
      <c r="N105" s="38"/>
      <c r="O105" s="44"/>
    </row>
    <row r="106" spans="1:15" s="4" customFormat="1" x14ac:dyDescent="0.35">
      <c r="A106" s="32">
        <f>IF(G106&lt;&gt;"",1+MAX($A$8:A105),"")</f>
        <v>78</v>
      </c>
      <c r="B106" s="47"/>
      <c r="C106" s="33" t="s">
        <v>267</v>
      </c>
      <c r="D106" s="104">
        <v>1</v>
      </c>
      <c r="E106" s="105">
        <v>0</v>
      </c>
      <c r="F106" s="104">
        <f t="shared" ref="F106" si="91">CEILING(SUM(D106:D106)*(1+E106),1)</f>
        <v>1</v>
      </c>
      <c r="G106" s="37" t="s">
        <v>89</v>
      </c>
      <c r="H106" s="125">
        <v>1.5</v>
      </c>
      <c r="I106" s="71">
        <f t="shared" ref="I106" si="92">H106*F106</f>
        <v>1.5</v>
      </c>
      <c r="J106" s="95">
        <v>80</v>
      </c>
      <c r="K106" s="72">
        <f t="shared" ref="K106" si="93">J106*I106</f>
        <v>120</v>
      </c>
      <c r="L106" s="73">
        <v>290</v>
      </c>
      <c r="M106" s="38">
        <f t="shared" ref="M106" si="94">L106*F106</f>
        <v>290</v>
      </c>
      <c r="N106" s="38">
        <f t="shared" ref="N106" si="95">M106+K106</f>
        <v>410</v>
      </c>
      <c r="O106" s="43"/>
    </row>
    <row r="107" spans="1:15" s="4" customFormat="1" x14ac:dyDescent="0.35">
      <c r="A107" s="32" t="str">
        <f>IF(G107&lt;&gt;"",1+MAX($A$8:A106),"")</f>
        <v/>
      </c>
      <c r="B107" s="47"/>
      <c r="C107" s="33"/>
      <c r="D107" s="104"/>
      <c r="E107" s="105"/>
      <c r="F107" s="104"/>
      <c r="G107" s="37"/>
      <c r="H107" s="126"/>
      <c r="I107" s="71"/>
      <c r="J107" s="95"/>
      <c r="K107" s="72"/>
      <c r="L107" s="73"/>
      <c r="M107" s="38"/>
      <c r="N107" s="38"/>
      <c r="O107" s="43"/>
    </row>
    <row r="108" spans="1:15" s="4" customFormat="1" x14ac:dyDescent="0.35">
      <c r="A108" s="32" t="str">
        <f>IF(G108&lt;&gt;"",1+MAX($A$8:A107),"")</f>
        <v/>
      </c>
      <c r="B108" s="48"/>
      <c r="C108" s="110" t="s">
        <v>125</v>
      </c>
      <c r="D108" s="104"/>
      <c r="E108" s="105"/>
      <c r="F108" s="104"/>
      <c r="G108" s="37"/>
      <c r="H108" s="126"/>
      <c r="I108" s="71"/>
      <c r="J108" s="95"/>
      <c r="K108" s="72"/>
      <c r="L108" s="73"/>
      <c r="M108" s="38"/>
      <c r="N108" s="38"/>
      <c r="O108" s="44"/>
    </row>
    <row r="109" spans="1:15" s="4" customFormat="1" x14ac:dyDescent="0.35">
      <c r="A109" s="32">
        <f>IF(G109&lt;&gt;"",1+MAX($A$8:A108),"")</f>
        <v>79</v>
      </c>
      <c r="B109" s="47"/>
      <c r="C109" s="33" t="s">
        <v>164</v>
      </c>
      <c r="D109" s="104">
        <v>53</v>
      </c>
      <c r="E109" s="105">
        <v>0</v>
      </c>
      <c r="F109" s="104">
        <f t="shared" ref="F109" si="96">CEILING(SUM(D109:D109)*(1+E109),1)</f>
        <v>53</v>
      </c>
      <c r="G109" s="37" t="s">
        <v>89</v>
      </c>
      <c r="H109" s="125">
        <v>1</v>
      </c>
      <c r="I109" s="71">
        <v>0</v>
      </c>
      <c r="J109" s="95">
        <v>80</v>
      </c>
      <c r="K109" s="72">
        <f t="shared" ref="K109" si="97">J109*I109</f>
        <v>0</v>
      </c>
      <c r="L109" s="73">
        <v>85</v>
      </c>
      <c r="M109" s="38">
        <f t="shared" ref="M109" si="98">L109*F109</f>
        <v>4505</v>
      </c>
      <c r="N109" s="38">
        <f t="shared" ref="N109" si="99">M109+K109</f>
        <v>4505</v>
      </c>
      <c r="O109" s="43"/>
    </row>
    <row r="110" spans="1:15" s="4" customFormat="1" x14ac:dyDescent="0.35">
      <c r="A110" s="32">
        <f>IF(G110&lt;&gt;"",1+MAX($A$8:A109),"")</f>
        <v>80</v>
      </c>
      <c r="B110" s="47"/>
      <c r="C110" s="33" t="s">
        <v>268</v>
      </c>
      <c r="D110" s="104">
        <v>1</v>
      </c>
      <c r="E110" s="105">
        <v>0</v>
      </c>
      <c r="F110" s="104">
        <f t="shared" ref="F110:F111" si="100">CEILING(SUM(D110:D110)*(1+E110),1)</f>
        <v>1</v>
      </c>
      <c r="G110" s="37" t="s">
        <v>89</v>
      </c>
      <c r="H110" s="125">
        <v>1</v>
      </c>
      <c r="I110" s="71">
        <v>0</v>
      </c>
      <c r="J110" s="95">
        <v>80</v>
      </c>
      <c r="K110" s="72">
        <f t="shared" ref="K110:K111" si="101">J110*I110</f>
        <v>0</v>
      </c>
      <c r="L110" s="73">
        <v>56</v>
      </c>
      <c r="M110" s="38">
        <f t="shared" ref="M110:M111" si="102">L110*F110</f>
        <v>56</v>
      </c>
      <c r="N110" s="38">
        <f t="shared" ref="N110:N111" si="103">M110+K110</f>
        <v>56</v>
      </c>
      <c r="O110" s="43"/>
    </row>
    <row r="111" spans="1:15" s="4" customFormat="1" x14ac:dyDescent="0.35">
      <c r="A111" s="32">
        <f>IF(G111&lt;&gt;"",1+MAX($A$8:A110),"")</f>
        <v>81</v>
      </c>
      <c r="B111" s="47"/>
      <c r="C111" s="33" t="s">
        <v>269</v>
      </c>
      <c r="D111" s="104">
        <v>1</v>
      </c>
      <c r="E111" s="105">
        <v>0</v>
      </c>
      <c r="F111" s="104">
        <f t="shared" si="100"/>
        <v>1</v>
      </c>
      <c r="G111" s="37" t="s">
        <v>89</v>
      </c>
      <c r="H111" s="125">
        <v>1</v>
      </c>
      <c r="I111" s="71">
        <v>0</v>
      </c>
      <c r="J111" s="95">
        <v>80</v>
      </c>
      <c r="K111" s="72">
        <f t="shared" si="101"/>
        <v>0</v>
      </c>
      <c r="L111" s="73">
        <v>165</v>
      </c>
      <c r="M111" s="38">
        <f t="shared" si="102"/>
        <v>165</v>
      </c>
      <c r="N111" s="38">
        <f t="shared" si="103"/>
        <v>165</v>
      </c>
      <c r="O111" s="43"/>
    </row>
    <row r="112" spans="1:15" s="4" customFormat="1" x14ac:dyDescent="0.35">
      <c r="A112" s="32" t="str">
        <f>IF(G112&lt;&gt;"",1+MAX($A$8:A111),"")</f>
        <v/>
      </c>
      <c r="B112" s="48"/>
      <c r="C112" s="33"/>
      <c r="D112" s="104"/>
      <c r="E112" s="105"/>
      <c r="F112" s="104"/>
      <c r="G112" s="37"/>
      <c r="H112" s="126"/>
      <c r="I112" s="71"/>
      <c r="J112" s="95"/>
      <c r="K112" s="72"/>
      <c r="L112" s="73"/>
      <c r="M112" s="38"/>
      <c r="N112" s="38"/>
      <c r="O112" s="44"/>
    </row>
    <row r="113" spans="1:15" s="4" customFormat="1" x14ac:dyDescent="0.35">
      <c r="A113" s="32" t="str">
        <f>IF(G113&lt;&gt;"",1+MAX($A$8:A112),"")</f>
        <v/>
      </c>
      <c r="B113" s="48"/>
      <c r="C113" s="109" t="s">
        <v>103</v>
      </c>
      <c r="D113" s="104"/>
      <c r="E113" s="105"/>
      <c r="F113" s="104"/>
      <c r="G113" s="37"/>
      <c r="H113" s="126"/>
      <c r="I113" s="71"/>
      <c r="J113" s="95"/>
      <c r="K113" s="72"/>
      <c r="L113" s="73"/>
      <c r="M113" s="38"/>
      <c r="N113" s="38"/>
      <c r="O113" s="44"/>
    </row>
    <row r="114" spans="1:15" s="4" customFormat="1" x14ac:dyDescent="0.35">
      <c r="A114" s="32">
        <f>IF(G114&lt;&gt;"",1+MAX($A$8:A113),"")</f>
        <v>82</v>
      </c>
      <c r="B114" s="47"/>
      <c r="C114" s="33" t="s">
        <v>165</v>
      </c>
      <c r="D114" s="104">
        <v>2610</v>
      </c>
      <c r="E114" s="105">
        <v>0.05</v>
      </c>
      <c r="F114" s="104">
        <f t="shared" ref="F114" si="104">CEILING(SUM(D114:D114)*(1+E114),1)</f>
        <v>2741</v>
      </c>
      <c r="G114" s="37" t="s">
        <v>121</v>
      </c>
      <c r="H114" s="125">
        <v>0.04</v>
      </c>
      <c r="I114" s="71">
        <f t="shared" ref="I114" si="105">H114*F114</f>
        <v>109.64</v>
      </c>
      <c r="J114" s="95">
        <v>80</v>
      </c>
      <c r="K114" s="72">
        <f t="shared" ref="K114" si="106">J114*I114</f>
        <v>8771.2000000000007</v>
      </c>
      <c r="L114" s="73">
        <v>0.56000000000000005</v>
      </c>
      <c r="M114" s="38">
        <f t="shared" ref="M114" si="107">L114*F114</f>
        <v>1534.96</v>
      </c>
      <c r="N114" s="38">
        <f t="shared" ref="N114" si="108">M114+K114</f>
        <v>10306.16</v>
      </c>
      <c r="O114" s="43"/>
    </row>
    <row r="115" spans="1:15" s="4" customFormat="1" x14ac:dyDescent="0.35">
      <c r="A115" s="32">
        <f>IF(G115&lt;&gt;"",1+MAX($A$8:A114),"")</f>
        <v>83</v>
      </c>
      <c r="B115" s="47"/>
      <c r="C115" s="33" t="s">
        <v>166</v>
      </c>
      <c r="D115" s="104">
        <v>70</v>
      </c>
      <c r="E115" s="105">
        <v>0.05</v>
      </c>
      <c r="F115" s="104">
        <f t="shared" ref="F115:F116" si="109">CEILING(SUM(D115:D115)*(1+E115),1)</f>
        <v>74</v>
      </c>
      <c r="G115" s="37" t="s">
        <v>121</v>
      </c>
      <c r="H115" s="125">
        <v>0.05</v>
      </c>
      <c r="I115" s="71">
        <f t="shared" ref="I115:I116" si="110">H115*F115</f>
        <v>3.7</v>
      </c>
      <c r="J115" s="95">
        <v>80</v>
      </c>
      <c r="K115" s="72">
        <f t="shared" ref="K115:K116" si="111">J115*I115</f>
        <v>296</v>
      </c>
      <c r="L115" s="73">
        <v>0.72</v>
      </c>
      <c r="M115" s="38">
        <f t="shared" ref="M115:M116" si="112">L115*F115</f>
        <v>53.28</v>
      </c>
      <c r="N115" s="38">
        <f t="shared" ref="N115:N116" si="113">M115+K115</f>
        <v>349.28</v>
      </c>
      <c r="O115" s="43"/>
    </row>
    <row r="116" spans="1:15" s="4" customFormat="1" x14ac:dyDescent="0.35">
      <c r="A116" s="32">
        <f>IF(G116&lt;&gt;"",1+MAX($A$8:A115),"")</f>
        <v>84</v>
      </c>
      <c r="B116" s="47"/>
      <c r="C116" s="33" t="s">
        <v>167</v>
      </c>
      <c r="D116" s="104">
        <v>590</v>
      </c>
      <c r="E116" s="105">
        <v>0.05</v>
      </c>
      <c r="F116" s="104">
        <f t="shared" si="109"/>
        <v>620</v>
      </c>
      <c r="G116" s="37" t="s">
        <v>121</v>
      </c>
      <c r="H116" s="125">
        <v>6.5000000000000002E-2</v>
      </c>
      <c r="I116" s="71">
        <f t="shared" si="110"/>
        <v>40.300000000000004</v>
      </c>
      <c r="J116" s="95">
        <v>80</v>
      </c>
      <c r="K116" s="72">
        <f t="shared" si="111"/>
        <v>3224.0000000000005</v>
      </c>
      <c r="L116" s="73">
        <v>1.04</v>
      </c>
      <c r="M116" s="38">
        <f t="shared" si="112"/>
        <v>644.80000000000007</v>
      </c>
      <c r="N116" s="38">
        <f t="shared" si="113"/>
        <v>3868.8000000000006</v>
      </c>
      <c r="O116" s="43"/>
    </row>
    <row r="117" spans="1:15" s="4" customFormat="1" x14ac:dyDescent="0.35">
      <c r="A117" s="32">
        <f>IF(G117&lt;&gt;"",1+MAX($A$8:A116),"")</f>
        <v>85</v>
      </c>
      <c r="B117" s="47"/>
      <c r="C117" s="33" t="s">
        <v>168</v>
      </c>
      <c r="D117" s="104">
        <v>218</v>
      </c>
      <c r="E117" s="105">
        <v>0.05</v>
      </c>
      <c r="F117" s="104">
        <f t="shared" ref="F117" si="114">CEILING(SUM(D117:D117)*(1+E117),1)</f>
        <v>229</v>
      </c>
      <c r="G117" s="37" t="s">
        <v>121</v>
      </c>
      <c r="H117" s="125">
        <v>0.06</v>
      </c>
      <c r="I117" s="71">
        <f t="shared" ref="I117" si="115">H117*F117</f>
        <v>13.74</v>
      </c>
      <c r="J117" s="95">
        <v>80</v>
      </c>
      <c r="K117" s="72">
        <f t="shared" ref="K117" si="116">J117*I117</f>
        <v>1099.2</v>
      </c>
      <c r="L117" s="73">
        <v>1</v>
      </c>
      <c r="M117" s="38">
        <f t="shared" ref="M117" si="117">L117*F117</f>
        <v>229</v>
      </c>
      <c r="N117" s="38">
        <f t="shared" ref="N117" si="118">M117+K117</f>
        <v>1328.2</v>
      </c>
      <c r="O117" s="43"/>
    </row>
    <row r="118" spans="1:15" s="4" customFormat="1" x14ac:dyDescent="0.35">
      <c r="A118" s="32" t="str">
        <f>IF(G118&lt;&gt;"",1+MAX($A$8:A117),"")</f>
        <v/>
      </c>
      <c r="B118" s="47"/>
      <c r="C118" s="33"/>
      <c r="D118" s="104"/>
      <c r="E118" s="105"/>
      <c r="F118" s="104"/>
      <c r="G118" s="37"/>
      <c r="H118" s="126"/>
      <c r="I118" s="71"/>
      <c r="J118" s="95"/>
      <c r="K118" s="72"/>
      <c r="L118" s="73"/>
      <c r="M118" s="38"/>
      <c r="N118" s="38"/>
      <c r="O118" s="43"/>
    </row>
    <row r="119" spans="1:15" s="4" customFormat="1" ht="18.5" x14ac:dyDescent="0.35">
      <c r="A119" s="32" t="str">
        <f>IF(G119&lt;&gt;"",1+MAX($A$8:A118),"")</f>
        <v/>
      </c>
      <c r="B119" s="47"/>
      <c r="C119" s="118" t="s">
        <v>115</v>
      </c>
      <c r="D119" s="104"/>
      <c r="E119" s="105"/>
      <c r="F119" s="104"/>
      <c r="G119" s="37"/>
      <c r="H119" s="126"/>
      <c r="I119" s="71"/>
      <c r="J119" s="95"/>
      <c r="K119" s="72"/>
      <c r="L119" s="73"/>
      <c r="M119" s="38"/>
      <c r="N119" s="38"/>
      <c r="O119" s="43"/>
    </row>
    <row r="120" spans="1:15" s="4" customFormat="1" x14ac:dyDescent="0.35">
      <c r="A120" s="32">
        <f>IF(G120&lt;&gt;"",1+MAX($A$8:A119),"")</f>
        <v>86</v>
      </c>
      <c r="B120" s="47"/>
      <c r="C120" s="33" t="s">
        <v>169</v>
      </c>
      <c r="D120" s="104">
        <v>3270</v>
      </c>
      <c r="E120" s="105">
        <v>0.05</v>
      </c>
      <c r="F120" s="104">
        <f t="shared" ref="F120" si="119">CEILING(SUM(D120:D120)*(1+E120),1)</f>
        <v>3434</v>
      </c>
      <c r="G120" s="37" t="s">
        <v>121</v>
      </c>
      <c r="H120" s="125">
        <v>6.2E-2</v>
      </c>
      <c r="I120" s="71">
        <f t="shared" ref="I120" si="120">H120*F120</f>
        <v>212.90799999999999</v>
      </c>
      <c r="J120" s="95">
        <v>80</v>
      </c>
      <c r="K120" s="72">
        <f t="shared" ref="K120" si="121">J120*I120</f>
        <v>17032.64</v>
      </c>
      <c r="L120" s="73">
        <v>1.34</v>
      </c>
      <c r="M120" s="38">
        <f t="shared" ref="M120" si="122">L120*F120</f>
        <v>4601.5600000000004</v>
      </c>
      <c r="N120" s="38">
        <f t="shared" ref="N120" si="123">M120+K120</f>
        <v>21634.2</v>
      </c>
      <c r="O120" s="43"/>
    </row>
    <row r="121" spans="1:15" s="4" customFormat="1" x14ac:dyDescent="0.35">
      <c r="A121" s="32" t="str">
        <f>IF(G121&lt;&gt;"",1+MAX($A$8:A120),"")</f>
        <v/>
      </c>
      <c r="B121" s="47"/>
      <c r="C121" s="33"/>
      <c r="D121" s="104"/>
      <c r="E121" s="105"/>
      <c r="F121" s="104"/>
      <c r="G121" s="37"/>
      <c r="H121" s="126"/>
      <c r="I121" s="71"/>
      <c r="J121" s="95"/>
      <c r="K121" s="72"/>
      <c r="L121" s="73"/>
      <c r="M121" s="38"/>
      <c r="N121" s="38"/>
      <c r="O121" s="43"/>
    </row>
    <row r="122" spans="1:15" s="4" customFormat="1" x14ac:dyDescent="0.35">
      <c r="A122" s="32" t="str">
        <f>IF(G122&lt;&gt;"",1+MAX($A$8:A121),"")</f>
        <v/>
      </c>
      <c r="B122" s="48"/>
      <c r="C122" s="109" t="s">
        <v>104</v>
      </c>
      <c r="D122" s="104"/>
      <c r="E122" s="105"/>
      <c r="F122" s="104"/>
      <c r="G122" s="37"/>
      <c r="H122" s="126"/>
      <c r="I122" s="71"/>
      <c r="J122" s="95"/>
      <c r="K122" s="72"/>
      <c r="L122" s="73"/>
      <c r="M122" s="38"/>
      <c r="N122" s="38"/>
      <c r="O122" s="44"/>
    </row>
    <row r="123" spans="1:15" s="4" customFormat="1" x14ac:dyDescent="0.35">
      <c r="A123" s="32">
        <f>IF(G123&lt;&gt;"",1+MAX($A$8:A122),"")</f>
        <v>87</v>
      </c>
      <c r="B123" s="47"/>
      <c r="C123" s="33" t="s">
        <v>170</v>
      </c>
      <c r="D123" s="104">
        <v>4680</v>
      </c>
      <c r="E123" s="105">
        <v>0.05</v>
      </c>
      <c r="F123" s="104">
        <f t="shared" ref="F123" si="124">CEILING(SUM(D123:D123)*(1+E123),1)</f>
        <v>4914</v>
      </c>
      <c r="G123" s="37" t="s">
        <v>121</v>
      </c>
      <c r="H123" s="125">
        <v>0.04</v>
      </c>
      <c r="I123" s="71">
        <f t="shared" ref="I123" si="125">H123*F123</f>
        <v>196.56</v>
      </c>
      <c r="J123" s="95">
        <v>80</v>
      </c>
      <c r="K123" s="72">
        <f t="shared" ref="K123" si="126">J123*I123</f>
        <v>15724.8</v>
      </c>
      <c r="L123" s="73">
        <v>0.56000000000000005</v>
      </c>
      <c r="M123" s="38">
        <f t="shared" ref="M123" si="127">L123*F123</f>
        <v>2751.84</v>
      </c>
      <c r="N123" s="38">
        <f t="shared" ref="N123" si="128">M123+K123</f>
        <v>18476.64</v>
      </c>
      <c r="O123" s="43"/>
    </row>
    <row r="124" spans="1:15" s="4" customFormat="1" x14ac:dyDescent="0.35">
      <c r="A124" s="32">
        <f>IF(G124&lt;&gt;"",1+MAX($A$8:A123),"")</f>
        <v>88</v>
      </c>
      <c r="B124" s="47"/>
      <c r="C124" s="33" t="s">
        <v>171</v>
      </c>
      <c r="D124" s="104">
        <v>360</v>
      </c>
      <c r="E124" s="105">
        <v>0.05</v>
      </c>
      <c r="F124" s="104">
        <f t="shared" ref="F124:F134" si="129">CEILING(SUM(D124:D124)*(1+E124),1)</f>
        <v>378</v>
      </c>
      <c r="G124" s="37" t="s">
        <v>121</v>
      </c>
      <c r="H124" s="125">
        <v>0.05</v>
      </c>
      <c r="I124" s="71">
        <f t="shared" ref="I124:I134" si="130">H124*F124</f>
        <v>18.900000000000002</v>
      </c>
      <c r="J124" s="95">
        <v>80</v>
      </c>
      <c r="K124" s="72">
        <f t="shared" ref="K124:K134" si="131">J124*I124</f>
        <v>1512.0000000000002</v>
      </c>
      <c r="L124" s="73">
        <v>0.72</v>
      </c>
      <c r="M124" s="38">
        <f t="shared" ref="M124:M134" si="132">L124*F124</f>
        <v>272.15999999999997</v>
      </c>
      <c r="N124" s="38">
        <f t="shared" ref="N124:N134" si="133">M124+K124</f>
        <v>1784.1600000000003</v>
      </c>
      <c r="O124" s="43"/>
    </row>
    <row r="125" spans="1:15" s="4" customFormat="1" x14ac:dyDescent="0.35">
      <c r="A125" s="32">
        <f>IF(G125&lt;&gt;"",1+MAX($A$8:A124),"")</f>
        <v>89</v>
      </c>
      <c r="B125" s="47"/>
      <c r="C125" s="33" t="s">
        <v>172</v>
      </c>
      <c r="D125" s="104">
        <v>1680</v>
      </c>
      <c r="E125" s="105">
        <v>0.05</v>
      </c>
      <c r="F125" s="104">
        <f t="shared" si="129"/>
        <v>1764</v>
      </c>
      <c r="G125" s="37" t="s">
        <v>121</v>
      </c>
      <c r="H125" s="125">
        <v>0.04</v>
      </c>
      <c r="I125" s="71">
        <f t="shared" si="130"/>
        <v>70.56</v>
      </c>
      <c r="J125" s="95">
        <v>80</v>
      </c>
      <c r="K125" s="72">
        <f t="shared" si="131"/>
        <v>5644.8</v>
      </c>
      <c r="L125" s="73">
        <v>0.56000000000000005</v>
      </c>
      <c r="M125" s="38">
        <f t="shared" si="132"/>
        <v>987.84000000000015</v>
      </c>
      <c r="N125" s="38">
        <f t="shared" si="133"/>
        <v>6632.64</v>
      </c>
      <c r="O125" s="43"/>
    </row>
    <row r="126" spans="1:15" s="4" customFormat="1" x14ac:dyDescent="0.35">
      <c r="A126" s="32">
        <f>IF(G126&lt;&gt;"",1+MAX($A$8:A125),"")</f>
        <v>90</v>
      </c>
      <c r="B126" s="47"/>
      <c r="C126" s="33" t="s">
        <v>173</v>
      </c>
      <c r="D126" s="104">
        <v>20</v>
      </c>
      <c r="E126" s="105">
        <v>0.05</v>
      </c>
      <c r="F126" s="104">
        <f t="shared" si="129"/>
        <v>21</v>
      </c>
      <c r="G126" s="37" t="s">
        <v>121</v>
      </c>
      <c r="H126" s="125">
        <v>0.05</v>
      </c>
      <c r="I126" s="71">
        <f t="shared" si="130"/>
        <v>1.05</v>
      </c>
      <c r="J126" s="95">
        <v>80</v>
      </c>
      <c r="K126" s="72">
        <f t="shared" si="131"/>
        <v>84</v>
      </c>
      <c r="L126" s="73">
        <v>0.72</v>
      </c>
      <c r="M126" s="38">
        <f t="shared" si="132"/>
        <v>15.12</v>
      </c>
      <c r="N126" s="38">
        <f t="shared" si="133"/>
        <v>99.12</v>
      </c>
      <c r="O126" s="43"/>
    </row>
    <row r="127" spans="1:15" s="4" customFormat="1" x14ac:dyDescent="0.35">
      <c r="A127" s="32">
        <f>IF(G127&lt;&gt;"",1+MAX($A$8:A126),"")</f>
        <v>91</v>
      </c>
      <c r="B127" s="47"/>
      <c r="C127" s="33" t="s">
        <v>174</v>
      </c>
      <c r="D127" s="104">
        <v>605</v>
      </c>
      <c r="E127" s="105">
        <v>0.05</v>
      </c>
      <c r="F127" s="104">
        <f t="shared" si="129"/>
        <v>636</v>
      </c>
      <c r="G127" s="37" t="s">
        <v>121</v>
      </c>
      <c r="H127" s="125">
        <v>6.2E-2</v>
      </c>
      <c r="I127" s="71">
        <f t="shared" si="130"/>
        <v>39.432000000000002</v>
      </c>
      <c r="J127" s="95">
        <v>80</v>
      </c>
      <c r="K127" s="72">
        <f t="shared" si="131"/>
        <v>3154.5600000000004</v>
      </c>
      <c r="L127" s="73">
        <v>0.9</v>
      </c>
      <c r="M127" s="38">
        <f t="shared" si="132"/>
        <v>572.4</v>
      </c>
      <c r="N127" s="38">
        <f t="shared" si="133"/>
        <v>3726.9600000000005</v>
      </c>
      <c r="O127" s="43"/>
    </row>
    <row r="128" spans="1:15" s="4" customFormat="1" x14ac:dyDescent="0.35">
      <c r="A128" s="32">
        <f>IF(G128&lt;&gt;"",1+MAX($A$8:A127),"")</f>
        <v>92</v>
      </c>
      <c r="B128" s="47"/>
      <c r="C128" s="33" t="s">
        <v>175</v>
      </c>
      <c r="D128" s="104">
        <v>395</v>
      </c>
      <c r="E128" s="105">
        <v>0.05</v>
      </c>
      <c r="F128" s="104">
        <f t="shared" si="129"/>
        <v>415</v>
      </c>
      <c r="G128" s="37" t="s">
        <v>121</v>
      </c>
      <c r="H128" s="125">
        <v>6.2E-2</v>
      </c>
      <c r="I128" s="71">
        <f t="shared" si="130"/>
        <v>25.73</v>
      </c>
      <c r="J128" s="95">
        <v>80</v>
      </c>
      <c r="K128" s="72">
        <f t="shared" si="131"/>
        <v>2058.4</v>
      </c>
      <c r="L128" s="73">
        <v>1.1000000000000001</v>
      </c>
      <c r="M128" s="38">
        <f t="shared" si="132"/>
        <v>456.50000000000006</v>
      </c>
      <c r="N128" s="38">
        <f t="shared" si="133"/>
        <v>2514.9</v>
      </c>
      <c r="O128" s="43"/>
    </row>
    <row r="129" spans="1:15" s="4" customFormat="1" x14ac:dyDescent="0.35">
      <c r="A129" s="32">
        <f>IF(G129&lt;&gt;"",1+MAX($A$8:A128),"")</f>
        <v>93</v>
      </c>
      <c r="B129" s="47"/>
      <c r="C129" s="33" t="s">
        <v>176</v>
      </c>
      <c r="D129" s="104">
        <v>145</v>
      </c>
      <c r="E129" s="105">
        <v>0.05</v>
      </c>
      <c r="F129" s="104">
        <f t="shared" si="129"/>
        <v>153</v>
      </c>
      <c r="G129" s="37" t="s">
        <v>121</v>
      </c>
      <c r="H129" s="125">
        <v>4.4999999999999998E-2</v>
      </c>
      <c r="I129" s="71">
        <f t="shared" si="130"/>
        <v>6.8849999999999998</v>
      </c>
      <c r="J129" s="95">
        <v>80</v>
      </c>
      <c r="K129" s="72">
        <f t="shared" si="131"/>
        <v>550.79999999999995</v>
      </c>
      <c r="L129" s="73">
        <v>0.7</v>
      </c>
      <c r="M129" s="38">
        <f t="shared" si="132"/>
        <v>107.1</v>
      </c>
      <c r="N129" s="38">
        <f t="shared" si="133"/>
        <v>657.9</v>
      </c>
      <c r="O129" s="43"/>
    </row>
    <row r="130" spans="1:15" s="4" customFormat="1" x14ac:dyDescent="0.35">
      <c r="A130" s="32">
        <f>IF(G130&lt;&gt;"",1+MAX($A$8:A129),"")</f>
        <v>94</v>
      </c>
      <c r="B130" s="47"/>
      <c r="C130" s="33" t="s">
        <v>177</v>
      </c>
      <c r="D130" s="104">
        <v>80</v>
      </c>
      <c r="E130" s="105">
        <v>0.05</v>
      </c>
      <c r="F130" s="104">
        <f t="shared" si="129"/>
        <v>84</v>
      </c>
      <c r="G130" s="37" t="s">
        <v>121</v>
      </c>
      <c r="H130" s="125">
        <v>5.5E-2</v>
      </c>
      <c r="I130" s="71">
        <f t="shared" si="130"/>
        <v>4.62</v>
      </c>
      <c r="J130" s="95">
        <v>80</v>
      </c>
      <c r="K130" s="72">
        <f t="shared" si="131"/>
        <v>369.6</v>
      </c>
      <c r="L130" s="73">
        <v>0.9</v>
      </c>
      <c r="M130" s="38">
        <f t="shared" si="132"/>
        <v>75.600000000000009</v>
      </c>
      <c r="N130" s="38">
        <f t="shared" si="133"/>
        <v>445.20000000000005</v>
      </c>
      <c r="O130" s="43"/>
    </row>
    <row r="131" spans="1:15" s="4" customFormat="1" x14ac:dyDescent="0.35">
      <c r="A131" s="32">
        <f>IF(G131&lt;&gt;"",1+MAX($A$8:A130),"")</f>
        <v>95</v>
      </c>
      <c r="B131" s="47"/>
      <c r="C131" s="33" t="s">
        <v>178</v>
      </c>
      <c r="D131" s="104">
        <v>95</v>
      </c>
      <c r="E131" s="105">
        <v>0.05</v>
      </c>
      <c r="F131" s="104">
        <f t="shared" si="129"/>
        <v>100</v>
      </c>
      <c r="G131" s="37" t="s">
        <v>121</v>
      </c>
      <c r="H131" s="125">
        <v>6.5000000000000002E-2</v>
      </c>
      <c r="I131" s="71">
        <f t="shared" si="130"/>
        <v>6.5</v>
      </c>
      <c r="J131" s="95">
        <v>80</v>
      </c>
      <c r="K131" s="72">
        <f t="shared" si="131"/>
        <v>520</v>
      </c>
      <c r="L131" s="73">
        <v>1.06</v>
      </c>
      <c r="M131" s="38">
        <f t="shared" si="132"/>
        <v>106</v>
      </c>
      <c r="N131" s="38">
        <f t="shared" si="133"/>
        <v>626</v>
      </c>
      <c r="O131" s="43"/>
    </row>
    <row r="132" spans="1:15" s="4" customFormat="1" x14ac:dyDescent="0.35">
      <c r="A132" s="32">
        <f>IF(G132&lt;&gt;"",1+MAX($A$8:A131),"")</f>
        <v>96</v>
      </c>
      <c r="B132" s="47"/>
      <c r="C132" s="33" t="s">
        <v>179</v>
      </c>
      <c r="D132" s="104">
        <v>260</v>
      </c>
      <c r="E132" s="105">
        <v>0.05</v>
      </c>
      <c r="F132" s="104">
        <f t="shared" si="129"/>
        <v>273</v>
      </c>
      <c r="G132" s="37" t="s">
        <v>121</v>
      </c>
      <c r="H132" s="125">
        <v>7.0000000000000007E-2</v>
      </c>
      <c r="I132" s="71">
        <f t="shared" si="130"/>
        <v>19.110000000000003</v>
      </c>
      <c r="J132" s="95">
        <v>80</v>
      </c>
      <c r="K132" s="72">
        <f t="shared" si="131"/>
        <v>1528.8000000000002</v>
      </c>
      <c r="L132" s="73">
        <v>1.22</v>
      </c>
      <c r="M132" s="38">
        <f t="shared" si="132"/>
        <v>333.06</v>
      </c>
      <c r="N132" s="38">
        <f t="shared" si="133"/>
        <v>1861.8600000000001</v>
      </c>
      <c r="O132" s="43"/>
    </row>
    <row r="133" spans="1:15" s="4" customFormat="1" x14ac:dyDescent="0.35">
      <c r="A133" s="32">
        <f>IF(G133&lt;&gt;"",1+MAX($A$8:A132),"")</f>
        <v>97</v>
      </c>
      <c r="B133" s="47"/>
      <c r="C133" s="33" t="s">
        <v>180</v>
      </c>
      <c r="D133" s="104">
        <v>145</v>
      </c>
      <c r="E133" s="105">
        <v>0.05</v>
      </c>
      <c r="F133" s="104">
        <f t="shared" si="129"/>
        <v>153</v>
      </c>
      <c r="G133" s="37" t="s">
        <v>121</v>
      </c>
      <c r="H133" s="125">
        <v>7.1999999999999995E-2</v>
      </c>
      <c r="I133" s="71">
        <f t="shared" si="130"/>
        <v>11.016</v>
      </c>
      <c r="J133" s="95">
        <v>80</v>
      </c>
      <c r="K133" s="72">
        <f t="shared" si="131"/>
        <v>881.28</v>
      </c>
      <c r="L133" s="73">
        <v>1.29</v>
      </c>
      <c r="M133" s="38">
        <f t="shared" si="132"/>
        <v>197.37</v>
      </c>
      <c r="N133" s="38">
        <f t="shared" si="133"/>
        <v>1078.6500000000001</v>
      </c>
      <c r="O133" s="43"/>
    </row>
    <row r="134" spans="1:15" s="4" customFormat="1" x14ac:dyDescent="0.35">
      <c r="A134" s="32">
        <f>IF(G134&lt;&gt;"",1+MAX($A$8:A133),"")</f>
        <v>98</v>
      </c>
      <c r="B134" s="47"/>
      <c r="C134" s="33" t="s">
        <v>181</v>
      </c>
      <c r="D134" s="104">
        <v>255</v>
      </c>
      <c r="E134" s="105">
        <v>0.05</v>
      </c>
      <c r="F134" s="104">
        <f t="shared" si="129"/>
        <v>268</v>
      </c>
      <c r="G134" s="37" t="s">
        <v>121</v>
      </c>
      <c r="H134" s="125">
        <v>7.1999999999999995E-2</v>
      </c>
      <c r="I134" s="71">
        <f t="shared" si="130"/>
        <v>19.295999999999999</v>
      </c>
      <c r="J134" s="95">
        <v>80</v>
      </c>
      <c r="K134" s="72">
        <f t="shared" si="131"/>
        <v>1543.6799999999998</v>
      </c>
      <c r="L134" s="73">
        <v>1.34</v>
      </c>
      <c r="M134" s="38">
        <f t="shared" si="132"/>
        <v>359.12</v>
      </c>
      <c r="N134" s="38">
        <f t="shared" si="133"/>
        <v>1902.7999999999997</v>
      </c>
      <c r="O134" s="43"/>
    </row>
    <row r="135" spans="1:15" s="4" customFormat="1" x14ac:dyDescent="0.35">
      <c r="A135" s="32">
        <f>IF(G135&lt;&gt;"",1+MAX($A$8:A134),"")</f>
        <v>99</v>
      </c>
      <c r="B135" s="47"/>
      <c r="C135" s="33" t="s">
        <v>182</v>
      </c>
      <c r="D135" s="104">
        <v>160</v>
      </c>
      <c r="E135" s="105">
        <v>0.05</v>
      </c>
      <c r="F135" s="104">
        <f t="shared" ref="F135" si="134">CEILING(SUM(D135:D135)*(1+E135),1)</f>
        <v>168</v>
      </c>
      <c r="G135" s="37" t="s">
        <v>121</v>
      </c>
      <c r="H135" s="125">
        <v>0.09</v>
      </c>
      <c r="I135" s="71">
        <f t="shared" ref="I135" si="135">H135*F135</f>
        <v>15.12</v>
      </c>
      <c r="J135" s="95">
        <v>80</v>
      </c>
      <c r="K135" s="72">
        <f t="shared" ref="K135" si="136">J135*I135</f>
        <v>1209.5999999999999</v>
      </c>
      <c r="L135" s="73">
        <v>1.86</v>
      </c>
      <c r="M135" s="38">
        <f t="shared" ref="M135" si="137">L135*F135</f>
        <v>312.48</v>
      </c>
      <c r="N135" s="38">
        <f t="shared" ref="N135" si="138">M135+K135</f>
        <v>1522.08</v>
      </c>
      <c r="O135" s="43"/>
    </row>
    <row r="136" spans="1:15" s="4" customFormat="1" x14ac:dyDescent="0.35">
      <c r="A136" s="32" t="str">
        <f>IF(G136&lt;&gt;"",1+MAX($A$8:A135),"")</f>
        <v/>
      </c>
      <c r="B136" s="47"/>
      <c r="C136" s="33"/>
      <c r="D136" s="104"/>
      <c r="E136" s="105"/>
      <c r="F136" s="104"/>
      <c r="G136" s="37"/>
      <c r="H136" s="126"/>
      <c r="I136" s="71"/>
      <c r="J136" s="95"/>
      <c r="K136" s="72"/>
      <c r="L136" s="73"/>
      <c r="M136" s="38"/>
      <c r="N136" s="38"/>
      <c r="O136" s="43"/>
    </row>
    <row r="137" spans="1:15" s="4" customFormat="1" ht="18.5" x14ac:dyDescent="0.35">
      <c r="A137" s="32" t="str">
        <f>IF(G137&lt;&gt;"",1+MAX($A$8:A136),"")</f>
        <v/>
      </c>
      <c r="B137" s="47"/>
      <c r="C137" s="118" t="s">
        <v>115</v>
      </c>
      <c r="D137" s="104"/>
      <c r="E137" s="105"/>
      <c r="F137" s="104"/>
      <c r="G137" s="37"/>
      <c r="H137" s="126"/>
      <c r="I137" s="71"/>
      <c r="J137" s="95"/>
      <c r="K137" s="72"/>
      <c r="L137" s="73"/>
      <c r="M137" s="38"/>
      <c r="N137" s="38"/>
      <c r="O137" s="43"/>
    </row>
    <row r="138" spans="1:15" s="4" customFormat="1" x14ac:dyDescent="0.35">
      <c r="A138" s="32">
        <f>IF(G138&lt;&gt;"",1+MAX($A$8:A137),"")</f>
        <v>100</v>
      </c>
      <c r="B138" s="47"/>
      <c r="C138" s="33" t="s">
        <v>169</v>
      </c>
      <c r="D138" s="104">
        <v>8060</v>
      </c>
      <c r="E138" s="105">
        <v>0.05</v>
      </c>
      <c r="F138" s="104">
        <f t="shared" ref="F138" si="139">CEILING(SUM(D138:D138)*(1+E138),1)</f>
        <v>8463</v>
      </c>
      <c r="G138" s="37" t="s">
        <v>121</v>
      </c>
      <c r="H138" s="125">
        <v>6.2E-2</v>
      </c>
      <c r="I138" s="71">
        <f t="shared" ref="I138" si="140">H138*F138</f>
        <v>524.70600000000002</v>
      </c>
      <c r="J138" s="95">
        <v>80</v>
      </c>
      <c r="K138" s="72">
        <f t="shared" ref="K138" si="141">J138*I138</f>
        <v>41976.480000000003</v>
      </c>
      <c r="L138" s="73">
        <v>1.34</v>
      </c>
      <c r="M138" s="38">
        <f t="shared" ref="M138" si="142">L138*F138</f>
        <v>11340.42</v>
      </c>
      <c r="N138" s="38">
        <f t="shared" ref="N138" si="143">M138+K138</f>
        <v>53316.9</v>
      </c>
      <c r="O138" s="43"/>
    </row>
    <row r="139" spans="1:15" s="4" customFormat="1" x14ac:dyDescent="0.35">
      <c r="A139" s="32">
        <f>IF(G139&lt;&gt;"",1+MAX($A$8:A138),"")</f>
        <v>101</v>
      </c>
      <c r="B139" s="47"/>
      <c r="C139" s="33" t="s">
        <v>183</v>
      </c>
      <c r="D139" s="104">
        <v>260</v>
      </c>
      <c r="E139" s="105">
        <v>0.05</v>
      </c>
      <c r="F139" s="104">
        <f t="shared" ref="F139:F143" si="144">CEILING(SUM(D139:D139)*(1+E139),1)</f>
        <v>273</v>
      </c>
      <c r="G139" s="37" t="s">
        <v>121</v>
      </c>
      <c r="H139" s="125">
        <v>7.0000000000000007E-2</v>
      </c>
      <c r="I139" s="71">
        <f t="shared" ref="I139:I143" si="145">H139*F139</f>
        <v>19.110000000000003</v>
      </c>
      <c r="J139" s="95">
        <v>80</v>
      </c>
      <c r="K139" s="72">
        <f t="shared" ref="K139:K143" si="146">J139*I139</f>
        <v>1528.8000000000002</v>
      </c>
      <c r="L139" s="73">
        <v>2</v>
      </c>
      <c r="M139" s="38">
        <f t="shared" ref="M139:M143" si="147">L139*F139</f>
        <v>546</v>
      </c>
      <c r="N139" s="38">
        <f t="shared" ref="N139:N143" si="148">M139+K139</f>
        <v>2074.8000000000002</v>
      </c>
      <c r="O139" s="43"/>
    </row>
    <row r="140" spans="1:15" s="4" customFormat="1" x14ac:dyDescent="0.35">
      <c r="A140" s="32">
        <f>IF(G140&lt;&gt;"",1+MAX($A$8:A139),"")</f>
        <v>102</v>
      </c>
      <c r="B140" s="47"/>
      <c r="C140" s="33" t="s">
        <v>184</v>
      </c>
      <c r="D140" s="104">
        <v>145</v>
      </c>
      <c r="E140" s="105">
        <v>0.05</v>
      </c>
      <c r="F140" s="104">
        <f t="shared" si="144"/>
        <v>153</v>
      </c>
      <c r="G140" s="37" t="s">
        <v>121</v>
      </c>
      <c r="H140" s="125">
        <v>0.1</v>
      </c>
      <c r="I140" s="71">
        <f t="shared" si="145"/>
        <v>15.3</v>
      </c>
      <c r="J140" s="95">
        <v>80</v>
      </c>
      <c r="K140" s="72">
        <f t="shared" si="146"/>
        <v>1224</v>
      </c>
      <c r="L140" s="73">
        <v>3.9</v>
      </c>
      <c r="M140" s="38">
        <f t="shared" si="147"/>
        <v>596.69999999999993</v>
      </c>
      <c r="N140" s="38">
        <f t="shared" si="148"/>
        <v>1820.6999999999998</v>
      </c>
      <c r="O140" s="43"/>
    </row>
    <row r="141" spans="1:15" s="4" customFormat="1" x14ac:dyDescent="0.35">
      <c r="A141" s="32">
        <f>IF(G141&lt;&gt;"",1+MAX($A$8:A140),"")</f>
        <v>103</v>
      </c>
      <c r="B141" s="47"/>
      <c r="C141" s="33" t="s">
        <v>185</v>
      </c>
      <c r="D141" s="104">
        <v>575</v>
      </c>
      <c r="E141" s="105">
        <v>0.05</v>
      </c>
      <c r="F141" s="104">
        <f t="shared" si="144"/>
        <v>604</v>
      </c>
      <c r="G141" s="37" t="s">
        <v>121</v>
      </c>
      <c r="H141" s="125">
        <v>0.125</v>
      </c>
      <c r="I141" s="71">
        <f t="shared" si="145"/>
        <v>75.5</v>
      </c>
      <c r="J141" s="95">
        <v>80</v>
      </c>
      <c r="K141" s="72">
        <f t="shared" si="146"/>
        <v>6040</v>
      </c>
      <c r="L141" s="73">
        <v>4.45</v>
      </c>
      <c r="M141" s="38">
        <f t="shared" si="147"/>
        <v>2687.8</v>
      </c>
      <c r="N141" s="38">
        <f t="shared" si="148"/>
        <v>8727.7999999999993</v>
      </c>
      <c r="O141" s="43"/>
    </row>
    <row r="142" spans="1:15" s="4" customFormat="1" x14ac:dyDescent="0.35">
      <c r="A142" s="32">
        <f>IF(G142&lt;&gt;"",1+MAX($A$8:A141),"")</f>
        <v>104</v>
      </c>
      <c r="B142" s="47"/>
      <c r="C142" s="33" t="s">
        <v>270</v>
      </c>
      <c r="D142" s="104">
        <v>1490</v>
      </c>
      <c r="E142" s="105">
        <v>0.05</v>
      </c>
      <c r="F142" s="104">
        <f t="shared" si="144"/>
        <v>1565</v>
      </c>
      <c r="G142" s="37" t="s">
        <v>121</v>
      </c>
      <c r="H142" s="125">
        <v>6.2E-2</v>
      </c>
      <c r="I142" s="71">
        <f t="shared" si="145"/>
        <v>97.03</v>
      </c>
      <c r="J142" s="95">
        <v>80</v>
      </c>
      <c r="K142" s="72">
        <f t="shared" si="146"/>
        <v>7762.4</v>
      </c>
      <c r="L142" s="73">
        <v>1.34</v>
      </c>
      <c r="M142" s="38">
        <f t="shared" si="147"/>
        <v>2097.1</v>
      </c>
      <c r="N142" s="38">
        <f t="shared" si="148"/>
        <v>9859.5</v>
      </c>
      <c r="O142" s="43"/>
    </row>
    <row r="143" spans="1:15" s="4" customFormat="1" x14ac:dyDescent="0.35">
      <c r="A143" s="32">
        <f>IF(G143&lt;&gt;"",1+MAX($A$8:A142),"")</f>
        <v>105</v>
      </c>
      <c r="B143" s="47"/>
      <c r="C143" s="33" t="s">
        <v>183</v>
      </c>
      <c r="D143" s="104">
        <v>120</v>
      </c>
      <c r="E143" s="105">
        <v>0.05</v>
      </c>
      <c r="F143" s="104">
        <f t="shared" si="144"/>
        <v>126</v>
      </c>
      <c r="G143" s="37" t="s">
        <v>121</v>
      </c>
      <c r="H143" s="125">
        <v>7.0000000000000007E-2</v>
      </c>
      <c r="I143" s="71">
        <f t="shared" si="145"/>
        <v>8.82</v>
      </c>
      <c r="J143" s="95">
        <v>80</v>
      </c>
      <c r="K143" s="72">
        <f t="shared" si="146"/>
        <v>705.6</v>
      </c>
      <c r="L143" s="73">
        <v>2</v>
      </c>
      <c r="M143" s="38">
        <f t="shared" si="147"/>
        <v>252</v>
      </c>
      <c r="N143" s="38">
        <f t="shared" si="148"/>
        <v>957.6</v>
      </c>
      <c r="O143" s="43"/>
    </row>
    <row r="144" spans="1:15" s="4" customFormat="1" ht="31" x14ac:dyDescent="0.35">
      <c r="A144" s="32">
        <f>IF(G144&lt;&gt;"",1+MAX($A$8:A143),"")</f>
        <v>106</v>
      </c>
      <c r="B144" s="47"/>
      <c r="C144" s="93" t="s">
        <v>186</v>
      </c>
      <c r="D144" s="107">
        <v>1</v>
      </c>
      <c r="E144" s="105">
        <v>0</v>
      </c>
      <c r="F144" s="104">
        <f>CEILING(SUM(D144:D144)*(1+E144),1)</f>
        <v>1</v>
      </c>
      <c r="G144" s="37" t="s">
        <v>88</v>
      </c>
      <c r="H144" s="125">
        <v>15</v>
      </c>
      <c r="I144" s="71">
        <f t="shared" ref="I144" si="149">H144*F144</f>
        <v>15</v>
      </c>
      <c r="J144" s="95">
        <v>80</v>
      </c>
      <c r="K144" s="72">
        <f t="shared" ref="K144" si="150">J144*I144</f>
        <v>1200</v>
      </c>
      <c r="L144" s="73">
        <v>2000</v>
      </c>
      <c r="M144" s="38">
        <f t="shared" ref="M144" si="151">L144*F144</f>
        <v>2000</v>
      </c>
      <c r="N144" s="38">
        <f t="shared" ref="N144" si="152">M144+K144</f>
        <v>3200</v>
      </c>
      <c r="O144" s="43"/>
    </row>
    <row r="145" spans="1:15" s="4" customFormat="1" x14ac:dyDescent="0.35">
      <c r="A145" s="32" t="str">
        <f>IF(G145&lt;&gt;"",1+MAX($A$8:A144),"")</f>
        <v/>
      </c>
      <c r="B145" s="47"/>
      <c r="C145" s="33"/>
      <c r="D145" s="104"/>
      <c r="E145" s="105"/>
      <c r="F145" s="104"/>
      <c r="G145" s="37"/>
      <c r="H145" s="126"/>
      <c r="I145" s="71"/>
      <c r="J145" s="95"/>
      <c r="K145" s="72"/>
      <c r="L145" s="73"/>
      <c r="M145" s="38"/>
      <c r="N145" s="38"/>
      <c r="O145" s="43"/>
    </row>
    <row r="146" spans="1:15" s="4" customFormat="1" ht="18.5" x14ac:dyDescent="0.35">
      <c r="A146" s="32" t="str">
        <f>IF(G146&lt;&gt;"",1+MAX($A$8:A145),"")</f>
        <v/>
      </c>
      <c r="B146" s="47"/>
      <c r="C146" s="118" t="s">
        <v>126</v>
      </c>
      <c r="D146" s="104"/>
      <c r="E146" s="105"/>
      <c r="F146" s="104"/>
      <c r="G146" s="37"/>
      <c r="H146" s="126"/>
      <c r="I146" s="71"/>
      <c r="J146" s="95"/>
      <c r="K146" s="72"/>
      <c r="L146" s="73"/>
      <c r="M146" s="38"/>
      <c r="N146" s="38"/>
      <c r="O146" s="43"/>
    </row>
    <row r="147" spans="1:15" s="4" customFormat="1" x14ac:dyDescent="0.35">
      <c r="A147" s="32">
        <f>IF(G147&lt;&gt;"",1+MAX($A$8:A146),"")</f>
        <v>107</v>
      </c>
      <c r="B147" s="47"/>
      <c r="C147" s="33" t="s">
        <v>187</v>
      </c>
      <c r="D147" s="104">
        <v>20</v>
      </c>
      <c r="E147" s="105">
        <v>0.05</v>
      </c>
      <c r="F147" s="104">
        <f t="shared" ref="F147:F151" si="153">CEILING(SUM(D147:D147)*(1+E147),1)</f>
        <v>21</v>
      </c>
      <c r="G147" s="37" t="s">
        <v>121</v>
      </c>
      <c r="H147" s="125">
        <v>7.0000000000000007E-2</v>
      </c>
      <c r="I147" s="71">
        <f t="shared" ref="I147:I151" si="154">H147*F147</f>
        <v>1.4700000000000002</v>
      </c>
      <c r="J147" s="95">
        <v>80</v>
      </c>
      <c r="K147" s="72">
        <f t="shared" ref="K147:K151" si="155">J147*I147</f>
        <v>117.60000000000002</v>
      </c>
      <c r="L147" s="73">
        <v>1.65</v>
      </c>
      <c r="M147" s="38">
        <f t="shared" ref="M147:M151" si="156">L147*F147</f>
        <v>34.65</v>
      </c>
      <c r="N147" s="38">
        <f t="shared" ref="N147:N151" si="157">M147+K147</f>
        <v>152.25000000000003</v>
      </c>
      <c r="O147" s="43"/>
    </row>
    <row r="148" spans="1:15" s="4" customFormat="1" x14ac:dyDescent="0.35">
      <c r="A148" s="32">
        <f>IF(G148&lt;&gt;"",1+MAX($A$8:A147),"")</f>
        <v>108</v>
      </c>
      <c r="B148" s="47"/>
      <c r="C148" s="33" t="s">
        <v>188</v>
      </c>
      <c r="D148" s="104">
        <v>20</v>
      </c>
      <c r="E148" s="105">
        <v>0.05</v>
      </c>
      <c r="F148" s="104">
        <f t="shared" si="153"/>
        <v>21</v>
      </c>
      <c r="G148" s="37" t="s">
        <v>121</v>
      </c>
      <c r="H148" s="125">
        <v>1</v>
      </c>
      <c r="I148" s="71">
        <f t="shared" si="154"/>
        <v>21</v>
      </c>
      <c r="J148" s="95">
        <v>80</v>
      </c>
      <c r="K148" s="72">
        <f t="shared" si="155"/>
        <v>1680</v>
      </c>
      <c r="L148" s="73">
        <v>4.3</v>
      </c>
      <c r="M148" s="38">
        <f t="shared" si="156"/>
        <v>90.3</v>
      </c>
      <c r="N148" s="38">
        <f t="shared" si="157"/>
        <v>1770.3</v>
      </c>
      <c r="O148" s="43"/>
    </row>
    <row r="149" spans="1:15" s="4" customFormat="1" x14ac:dyDescent="0.35">
      <c r="A149" s="32">
        <f>IF(G149&lt;&gt;"",1+MAX($A$8:A148),"")</f>
        <v>109</v>
      </c>
      <c r="B149" s="47"/>
      <c r="C149" s="33" t="s">
        <v>189</v>
      </c>
      <c r="D149" s="104">
        <v>1</v>
      </c>
      <c r="E149" s="105">
        <v>0</v>
      </c>
      <c r="F149" s="104">
        <f t="shared" si="153"/>
        <v>1</v>
      </c>
      <c r="G149" s="37" t="s">
        <v>89</v>
      </c>
      <c r="H149" s="125">
        <v>1</v>
      </c>
      <c r="I149" s="71">
        <f t="shared" si="154"/>
        <v>1</v>
      </c>
      <c r="J149" s="95">
        <v>80</v>
      </c>
      <c r="K149" s="72">
        <f t="shared" si="155"/>
        <v>80</v>
      </c>
      <c r="L149" s="73">
        <v>178</v>
      </c>
      <c r="M149" s="38">
        <f t="shared" si="156"/>
        <v>178</v>
      </c>
      <c r="N149" s="38">
        <f t="shared" si="157"/>
        <v>258</v>
      </c>
      <c r="O149" s="43"/>
    </row>
    <row r="150" spans="1:15" s="4" customFormat="1" x14ac:dyDescent="0.35">
      <c r="A150" s="32">
        <f>IF(G150&lt;&gt;"",1+MAX($A$8:A149),"")</f>
        <v>110</v>
      </c>
      <c r="B150" s="47"/>
      <c r="C150" s="33" t="s">
        <v>190</v>
      </c>
      <c r="D150" s="104">
        <v>1</v>
      </c>
      <c r="E150" s="105">
        <v>0</v>
      </c>
      <c r="F150" s="104">
        <f t="shared" ref="F150" si="158">CEILING(SUM(D150:D150)*(1+E150),1)</f>
        <v>1</v>
      </c>
      <c r="G150" s="37" t="s">
        <v>89</v>
      </c>
      <c r="H150" s="125">
        <v>1</v>
      </c>
      <c r="I150" s="71">
        <f t="shared" ref="I150" si="159">H150*F150</f>
        <v>1</v>
      </c>
      <c r="J150" s="95">
        <v>80</v>
      </c>
      <c r="K150" s="72">
        <f t="shared" ref="K150" si="160">J150*I150</f>
        <v>80</v>
      </c>
      <c r="L150" s="73">
        <v>165</v>
      </c>
      <c r="M150" s="38">
        <f t="shared" ref="M150" si="161">L150*F150</f>
        <v>165</v>
      </c>
      <c r="N150" s="38">
        <f t="shared" ref="N150" si="162">M150+K150</f>
        <v>245</v>
      </c>
      <c r="O150" s="43"/>
    </row>
    <row r="151" spans="1:15" s="4" customFormat="1" x14ac:dyDescent="0.35">
      <c r="A151" s="32">
        <f>IF(G151&lt;&gt;"",1+MAX($A$8:A150),"")</f>
        <v>111</v>
      </c>
      <c r="B151" s="47"/>
      <c r="C151" s="33" t="s">
        <v>191</v>
      </c>
      <c r="D151" s="104">
        <v>1</v>
      </c>
      <c r="E151" s="105">
        <v>0</v>
      </c>
      <c r="F151" s="104">
        <f t="shared" si="153"/>
        <v>1</v>
      </c>
      <c r="G151" s="37" t="s">
        <v>89</v>
      </c>
      <c r="H151" s="125">
        <v>1</v>
      </c>
      <c r="I151" s="71">
        <f t="shared" si="154"/>
        <v>1</v>
      </c>
      <c r="J151" s="95">
        <v>80</v>
      </c>
      <c r="K151" s="72">
        <f t="shared" si="155"/>
        <v>80</v>
      </c>
      <c r="L151" s="73">
        <v>165</v>
      </c>
      <c r="M151" s="38">
        <f t="shared" si="156"/>
        <v>165</v>
      </c>
      <c r="N151" s="38">
        <f t="shared" si="157"/>
        <v>245</v>
      </c>
      <c r="O151" s="43"/>
    </row>
    <row r="152" spans="1:15" s="4" customFormat="1" x14ac:dyDescent="0.35">
      <c r="A152" s="32"/>
      <c r="B152" s="47"/>
      <c r="C152" s="33"/>
      <c r="D152" s="104"/>
      <c r="E152" s="105"/>
      <c r="F152" s="104"/>
      <c r="G152" s="37"/>
      <c r="H152" s="125"/>
      <c r="I152" s="71"/>
      <c r="J152" s="95"/>
      <c r="K152" s="72"/>
      <c r="L152" s="73"/>
      <c r="M152" s="38"/>
      <c r="N152" s="38"/>
      <c r="O152" s="43"/>
    </row>
    <row r="153" spans="1:15" s="4" customFormat="1" x14ac:dyDescent="0.35">
      <c r="A153" s="32"/>
      <c r="B153" s="47"/>
      <c r="C153" s="121" t="s">
        <v>225</v>
      </c>
      <c r="D153" s="104"/>
      <c r="E153" s="105"/>
      <c r="F153" s="104"/>
      <c r="G153" s="37"/>
      <c r="H153" s="125"/>
      <c r="I153" s="94"/>
      <c r="J153" s="95"/>
      <c r="K153" s="96"/>
      <c r="L153" s="97"/>
      <c r="M153" s="98"/>
      <c r="N153" s="98"/>
      <c r="O153" s="99"/>
    </row>
    <row r="154" spans="1:15" s="4" customFormat="1" x14ac:dyDescent="0.35">
      <c r="A154" s="32" t="str">
        <f>IF(G154&lt;&gt;"",1+MAX($A$8:A153),"")</f>
        <v/>
      </c>
      <c r="B154" s="48"/>
      <c r="C154" s="109" t="s">
        <v>118</v>
      </c>
      <c r="D154" s="104"/>
      <c r="E154" s="105"/>
      <c r="F154" s="104"/>
      <c r="G154" s="37"/>
      <c r="H154" s="126"/>
      <c r="I154" s="71"/>
      <c r="J154" s="75"/>
      <c r="K154" s="72"/>
      <c r="L154" s="73"/>
      <c r="M154" s="38"/>
      <c r="N154" s="38"/>
      <c r="O154" s="44"/>
    </row>
    <row r="155" spans="1:15" s="4" customFormat="1" ht="31" x14ac:dyDescent="0.35">
      <c r="A155" s="32">
        <f>IF(G155&lt;&gt;"",1+MAX($A$8:A154),"")</f>
        <v>112</v>
      </c>
      <c r="B155" s="47"/>
      <c r="C155" s="119" t="s">
        <v>271</v>
      </c>
      <c r="D155" s="104">
        <v>1</v>
      </c>
      <c r="E155" s="105">
        <v>0</v>
      </c>
      <c r="F155" s="104">
        <f t="shared" ref="F155" si="163">CEILING(SUM(D155:D155)*(1+E155),1)</f>
        <v>1</v>
      </c>
      <c r="G155" s="37" t="s">
        <v>89</v>
      </c>
      <c r="H155" s="125">
        <v>30</v>
      </c>
      <c r="I155" s="94">
        <f t="shared" ref="I155" si="164">H155*F155</f>
        <v>30</v>
      </c>
      <c r="J155" s="95">
        <v>80</v>
      </c>
      <c r="K155" s="96">
        <f>J155*I155</f>
        <v>2400</v>
      </c>
      <c r="L155" s="97">
        <v>4105</v>
      </c>
      <c r="M155" s="98">
        <f>L155*F155</f>
        <v>4105</v>
      </c>
      <c r="N155" s="98">
        <f>M155+K155</f>
        <v>6505</v>
      </c>
      <c r="O155" s="99"/>
    </row>
    <row r="156" spans="1:15" s="4" customFormat="1" x14ac:dyDescent="0.35">
      <c r="A156" s="32">
        <f>IF(G156&lt;&gt;"",1+MAX($A$8:A155),"")</f>
        <v>113</v>
      </c>
      <c r="B156" s="47"/>
      <c r="C156" s="120" t="s">
        <v>160</v>
      </c>
      <c r="D156" s="104">
        <v>1</v>
      </c>
      <c r="E156" s="105">
        <v>0</v>
      </c>
      <c r="F156" s="104">
        <f t="shared" ref="F156:F157" si="165">CEILING(SUM(D156:D156)*(1+E156),1)</f>
        <v>1</v>
      </c>
      <c r="G156" s="37" t="s">
        <v>89</v>
      </c>
      <c r="H156" s="125">
        <v>0.6</v>
      </c>
      <c r="I156" s="94">
        <f t="shared" ref="I156:I157" si="166">H156*F156</f>
        <v>0.6</v>
      </c>
      <c r="J156" s="95">
        <v>80</v>
      </c>
      <c r="K156" s="96">
        <f t="shared" ref="K156:K157" si="167">J156*I156</f>
        <v>48</v>
      </c>
      <c r="L156" s="97">
        <v>37</v>
      </c>
      <c r="M156" s="98">
        <f t="shared" ref="M156:M157" si="168">L156*F156</f>
        <v>37</v>
      </c>
      <c r="N156" s="98">
        <f t="shared" ref="N156:N157" si="169">M156+K156</f>
        <v>85</v>
      </c>
      <c r="O156" s="99"/>
    </row>
    <row r="157" spans="1:15" s="4" customFormat="1" x14ac:dyDescent="0.35">
      <c r="A157" s="32">
        <f>IF(G157&lt;&gt;"",1+MAX($A$8:A156),"")</f>
        <v>114</v>
      </c>
      <c r="B157" s="47"/>
      <c r="C157" s="120" t="s">
        <v>232</v>
      </c>
      <c r="D157" s="104">
        <v>3</v>
      </c>
      <c r="E157" s="105">
        <v>0</v>
      </c>
      <c r="F157" s="104">
        <f t="shared" si="165"/>
        <v>3</v>
      </c>
      <c r="G157" s="37" t="s">
        <v>89</v>
      </c>
      <c r="H157" s="125">
        <v>0.85</v>
      </c>
      <c r="I157" s="94">
        <f t="shared" si="166"/>
        <v>2.5499999999999998</v>
      </c>
      <c r="J157" s="95">
        <v>80</v>
      </c>
      <c r="K157" s="96">
        <f t="shared" si="167"/>
        <v>204</v>
      </c>
      <c r="L157" s="97">
        <v>116</v>
      </c>
      <c r="M157" s="98">
        <f t="shared" si="168"/>
        <v>348</v>
      </c>
      <c r="N157" s="98">
        <f t="shared" si="169"/>
        <v>552</v>
      </c>
      <c r="O157" s="99"/>
    </row>
    <row r="158" spans="1:15" s="4" customFormat="1" x14ac:dyDescent="0.35">
      <c r="A158" s="32" t="str">
        <f>IF(G158&lt;&gt;"",1+MAX($A$8:A157),"")</f>
        <v/>
      </c>
      <c r="B158" s="48"/>
      <c r="C158" s="92"/>
      <c r="D158" s="104"/>
      <c r="E158" s="105"/>
      <c r="F158" s="104"/>
      <c r="G158" s="37"/>
      <c r="H158" s="126"/>
      <c r="I158" s="71"/>
      <c r="J158" s="95"/>
      <c r="K158" s="72"/>
      <c r="L158" s="73"/>
      <c r="M158" s="38"/>
      <c r="N158" s="38"/>
      <c r="O158" s="44"/>
    </row>
    <row r="159" spans="1:15" s="4" customFormat="1" x14ac:dyDescent="0.35">
      <c r="A159" s="32" t="str">
        <f>IF(G159&lt;&gt;"",1+MAX($A$8:A158),"")</f>
        <v/>
      </c>
      <c r="B159" s="48"/>
      <c r="C159" s="109" t="s">
        <v>102</v>
      </c>
      <c r="D159" s="104"/>
      <c r="E159" s="105"/>
      <c r="F159" s="104"/>
      <c r="G159" s="37"/>
      <c r="H159" s="126"/>
      <c r="I159" s="71"/>
      <c r="J159" s="95"/>
      <c r="K159" s="72"/>
      <c r="L159" s="73"/>
      <c r="M159" s="38"/>
      <c r="N159" s="38"/>
      <c r="O159" s="44"/>
    </row>
    <row r="160" spans="1:15" s="4" customFormat="1" x14ac:dyDescent="0.35">
      <c r="A160" s="32" t="str">
        <f>IF(G160&lt;&gt;"",1+MAX($A$8:A159),"")</f>
        <v/>
      </c>
      <c r="B160" s="47"/>
      <c r="C160" s="110" t="s">
        <v>226</v>
      </c>
      <c r="D160" s="104"/>
      <c r="E160" s="105"/>
      <c r="F160" s="104"/>
      <c r="G160" s="37"/>
      <c r="H160" s="125"/>
      <c r="I160" s="71"/>
      <c r="J160" s="95"/>
      <c r="K160" s="72"/>
      <c r="L160" s="73"/>
      <c r="M160" s="38"/>
      <c r="N160" s="38"/>
      <c r="O160" s="43"/>
    </row>
    <row r="161" spans="1:15" s="4" customFormat="1" x14ac:dyDescent="0.35">
      <c r="A161" s="32">
        <f>IF(G161&lt;&gt;"",1+MAX($A$8:A160),"")</f>
        <v>115</v>
      </c>
      <c r="B161" s="47"/>
      <c r="C161" s="33" t="s">
        <v>272</v>
      </c>
      <c r="D161" s="104">
        <v>1</v>
      </c>
      <c r="E161" s="105">
        <v>0</v>
      </c>
      <c r="F161" s="104">
        <f t="shared" ref="F161" si="170">CEILING(SUM(D161:D161)*(1+E161),1)</f>
        <v>1</v>
      </c>
      <c r="G161" s="37" t="s">
        <v>89</v>
      </c>
      <c r="H161" s="125">
        <v>3.6</v>
      </c>
      <c r="I161" s="71">
        <f t="shared" ref="I161" si="171">H161*F161</f>
        <v>3.6</v>
      </c>
      <c r="J161" s="95">
        <v>80</v>
      </c>
      <c r="K161" s="72">
        <f t="shared" ref="K161" si="172">J161*I161</f>
        <v>288</v>
      </c>
      <c r="L161" s="73">
        <v>596</v>
      </c>
      <c r="M161" s="38">
        <f t="shared" ref="M161" si="173">L161*F161</f>
        <v>596</v>
      </c>
      <c r="N161" s="38">
        <f t="shared" ref="N161" si="174">M161+K161</f>
        <v>884</v>
      </c>
      <c r="O161" s="43"/>
    </row>
    <row r="162" spans="1:15" s="4" customFormat="1" x14ac:dyDescent="0.35">
      <c r="A162" s="32" t="str">
        <f>IF(G162&lt;&gt;"",1+MAX($A$8:A161),"")</f>
        <v/>
      </c>
      <c r="B162" s="47"/>
      <c r="C162" s="33"/>
      <c r="D162" s="104"/>
      <c r="E162" s="105"/>
      <c r="F162" s="104"/>
      <c r="G162" s="37"/>
      <c r="H162" s="125"/>
      <c r="I162" s="71"/>
      <c r="J162" s="95"/>
      <c r="K162" s="72"/>
      <c r="L162" s="73"/>
      <c r="M162" s="38"/>
      <c r="N162" s="38"/>
      <c r="O162" s="43"/>
    </row>
    <row r="163" spans="1:15" s="4" customFormat="1" x14ac:dyDescent="0.35">
      <c r="A163" s="32" t="str">
        <f>IF(G163&lt;&gt;"",1+MAX($A$8:A162),"")</f>
        <v/>
      </c>
      <c r="B163" s="47"/>
      <c r="C163" s="110" t="s">
        <v>228</v>
      </c>
      <c r="D163" s="104"/>
      <c r="E163" s="105"/>
      <c r="F163" s="104"/>
      <c r="G163" s="37"/>
      <c r="H163" s="125"/>
      <c r="I163" s="71"/>
      <c r="J163" s="95"/>
      <c r="K163" s="72"/>
      <c r="L163" s="73"/>
      <c r="M163" s="38"/>
      <c r="N163" s="38"/>
      <c r="O163" s="43"/>
    </row>
    <row r="164" spans="1:15" s="4" customFormat="1" x14ac:dyDescent="0.35">
      <c r="A164" s="32">
        <f>IF(G164&lt;&gt;"",1+MAX($A$8:A163),"")</f>
        <v>116</v>
      </c>
      <c r="B164" s="47"/>
      <c r="C164" s="33" t="s">
        <v>273</v>
      </c>
      <c r="D164" s="104">
        <v>3</v>
      </c>
      <c r="E164" s="105">
        <v>0</v>
      </c>
      <c r="F164" s="104">
        <f t="shared" ref="F164:F167" si="175">CEILING(SUM(D164:D164)*(1+E164),1)</f>
        <v>3</v>
      </c>
      <c r="G164" s="37" t="s">
        <v>89</v>
      </c>
      <c r="H164" s="125">
        <v>8</v>
      </c>
      <c r="I164" s="71">
        <f t="shared" ref="I164:I167" si="176">H164*F164</f>
        <v>24</v>
      </c>
      <c r="J164" s="95">
        <v>80</v>
      </c>
      <c r="K164" s="72">
        <f t="shared" ref="K164:K167" si="177">J164*I164</f>
        <v>1920</v>
      </c>
      <c r="L164" s="73">
        <v>1400</v>
      </c>
      <c r="M164" s="38">
        <f t="shared" ref="M164:M167" si="178">L164*F164</f>
        <v>4200</v>
      </c>
      <c r="N164" s="38">
        <f t="shared" ref="N164:N167" si="179">M164+K164</f>
        <v>6120</v>
      </c>
      <c r="O164" s="43"/>
    </row>
    <row r="165" spans="1:15" s="4" customFormat="1" x14ac:dyDescent="0.35">
      <c r="A165" s="32" t="str">
        <f>IF(G165&lt;&gt;"",1+MAX($A$8:A164),"")</f>
        <v/>
      </c>
      <c r="B165" s="47"/>
      <c r="C165" s="33"/>
      <c r="D165" s="104"/>
      <c r="E165" s="105"/>
      <c r="F165" s="104"/>
      <c r="G165" s="37"/>
      <c r="H165" s="125"/>
      <c r="I165" s="71"/>
      <c r="J165" s="95"/>
      <c r="K165" s="72"/>
      <c r="L165" s="73"/>
      <c r="M165" s="38"/>
      <c r="N165" s="38"/>
      <c r="O165" s="43"/>
    </row>
    <row r="166" spans="1:15" s="4" customFormat="1" x14ac:dyDescent="0.35">
      <c r="A166" s="32" t="str">
        <f>IF(G166&lt;&gt;"",1+MAX($A$8:A165),"")</f>
        <v/>
      </c>
      <c r="B166" s="47"/>
      <c r="C166" s="110" t="s">
        <v>227</v>
      </c>
      <c r="D166" s="104"/>
      <c r="E166" s="105"/>
      <c r="F166" s="104"/>
      <c r="G166" s="37"/>
      <c r="H166" s="125"/>
      <c r="I166" s="71"/>
      <c r="J166" s="95"/>
      <c r="K166" s="72"/>
      <c r="L166" s="73"/>
      <c r="M166" s="38"/>
      <c r="N166" s="38"/>
      <c r="O166" s="43"/>
    </row>
    <row r="167" spans="1:15" s="4" customFormat="1" ht="31" x14ac:dyDescent="0.35">
      <c r="A167" s="32">
        <f>IF(G167&lt;&gt;"",1+MAX($A$8:A166),"")</f>
        <v>117</v>
      </c>
      <c r="B167" s="47"/>
      <c r="C167" s="33" t="s">
        <v>274</v>
      </c>
      <c r="D167" s="104">
        <v>120</v>
      </c>
      <c r="E167" s="105">
        <v>0</v>
      </c>
      <c r="F167" s="104">
        <f t="shared" si="175"/>
        <v>120</v>
      </c>
      <c r="G167" s="37" t="s">
        <v>89</v>
      </c>
      <c r="H167" s="125">
        <v>1.5</v>
      </c>
      <c r="I167" s="71">
        <f t="shared" si="176"/>
        <v>180</v>
      </c>
      <c r="J167" s="95">
        <v>80</v>
      </c>
      <c r="K167" s="72">
        <f t="shared" si="177"/>
        <v>14400</v>
      </c>
      <c r="L167" s="73">
        <v>295</v>
      </c>
      <c r="M167" s="38">
        <f t="shared" si="178"/>
        <v>35400</v>
      </c>
      <c r="N167" s="38">
        <f t="shared" si="179"/>
        <v>49800</v>
      </c>
      <c r="O167" s="43"/>
    </row>
    <row r="168" spans="1:15" s="4" customFormat="1" x14ac:dyDescent="0.35">
      <c r="A168" s="32" t="str">
        <f>IF(G168&lt;&gt;"",1+MAX($A$8:A167),"")</f>
        <v/>
      </c>
      <c r="B168" s="47"/>
      <c r="C168" s="33"/>
      <c r="D168" s="104"/>
      <c r="E168" s="105"/>
      <c r="F168" s="104"/>
      <c r="G168" s="37"/>
      <c r="H168" s="126"/>
      <c r="I168" s="71"/>
      <c r="J168" s="95"/>
      <c r="K168" s="72"/>
      <c r="L168" s="73"/>
      <c r="M168" s="38"/>
      <c r="N168" s="38"/>
      <c r="O168" s="43"/>
    </row>
    <row r="169" spans="1:15" s="4" customFormat="1" x14ac:dyDescent="0.35">
      <c r="A169" s="32" t="str">
        <f>IF(G169&lt;&gt;"",1+MAX($A$8:A168),"")</f>
        <v/>
      </c>
      <c r="B169" s="48"/>
      <c r="C169" s="110" t="s">
        <v>125</v>
      </c>
      <c r="D169" s="104"/>
      <c r="E169" s="105"/>
      <c r="F169" s="104"/>
      <c r="G169" s="37"/>
      <c r="H169" s="126"/>
      <c r="I169" s="71"/>
      <c r="J169" s="95"/>
      <c r="K169" s="72"/>
      <c r="L169" s="73"/>
      <c r="M169" s="38"/>
      <c r="N169" s="38"/>
      <c r="O169" s="44"/>
    </row>
    <row r="170" spans="1:15" s="4" customFormat="1" x14ac:dyDescent="0.35">
      <c r="A170" s="32">
        <f>IF(G170&lt;&gt;"",1+MAX($A$8:A169),"")</f>
        <v>118</v>
      </c>
      <c r="B170" s="47"/>
      <c r="C170" s="33" t="s">
        <v>229</v>
      </c>
      <c r="D170" s="104">
        <v>1</v>
      </c>
      <c r="E170" s="105">
        <v>0</v>
      </c>
      <c r="F170" s="104">
        <f t="shared" ref="F170:F172" si="180">CEILING(SUM(D170:D170)*(1+E170),1)</f>
        <v>1</v>
      </c>
      <c r="G170" s="37" t="s">
        <v>89</v>
      </c>
      <c r="H170" s="125">
        <v>1.5</v>
      </c>
      <c r="I170" s="71">
        <v>0</v>
      </c>
      <c r="J170" s="95">
        <v>80</v>
      </c>
      <c r="K170" s="72">
        <f t="shared" ref="K170:K172" si="181">J170*I170</f>
        <v>0</v>
      </c>
      <c r="L170" s="73">
        <v>145</v>
      </c>
      <c r="M170" s="38">
        <f t="shared" ref="M170:M172" si="182">L170*F170</f>
        <v>145</v>
      </c>
      <c r="N170" s="38">
        <f t="shared" ref="N170:N172" si="183">M170+K170</f>
        <v>145</v>
      </c>
      <c r="O170" s="43"/>
    </row>
    <row r="171" spans="1:15" s="4" customFormat="1" x14ac:dyDescent="0.35">
      <c r="A171" s="32">
        <f>IF(G171&lt;&gt;"",1+MAX($A$8:A170),"")</f>
        <v>119</v>
      </c>
      <c r="B171" s="47"/>
      <c r="C171" s="33" t="s">
        <v>230</v>
      </c>
      <c r="D171" s="104">
        <v>1</v>
      </c>
      <c r="E171" s="105">
        <v>0</v>
      </c>
      <c r="F171" s="104">
        <f t="shared" si="180"/>
        <v>1</v>
      </c>
      <c r="G171" s="37" t="s">
        <v>89</v>
      </c>
      <c r="H171" s="125">
        <v>1</v>
      </c>
      <c r="I171" s="71">
        <v>0</v>
      </c>
      <c r="J171" s="95">
        <v>80</v>
      </c>
      <c r="K171" s="72">
        <f t="shared" si="181"/>
        <v>0</v>
      </c>
      <c r="L171" s="73">
        <v>190</v>
      </c>
      <c r="M171" s="38">
        <f t="shared" si="182"/>
        <v>190</v>
      </c>
      <c r="N171" s="38">
        <f t="shared" si="183"/>
        <v>190</v>
      </c>
      <c r="O171" s="43"/>
    </row>
    <row r="172" spans="1:15" s="4" customFormat="1" x14ac:dyDescent="0.35">
      <c r="A172" s="32">
        <f>IF(G172&lt;&gt;"",1+MAX($A$8:A171),"")</f>
        <v>120</v>
      </c>
      <c r="B172" s="47"/>
      <c r="C172" s="33" t="s">
        <v>231</v>
      </c>
      <c r="D172" s="104">
        <v>2</v>
      </c>
      <c r="E172" s="105">
        <v>0</v>
      </c>
      <c r="F172" s="104">
        <f t="shared" si="180"/>
        <v>2</v>
      </c>
      <c r="G172" s="37" t="s">
        <v>89</v>
      </c>
      <c r="H172" s="125">
        <v>1</v>
      </c>
      <c r="I172" s="71">
        <v>0</v>
      </c>
      <c r="J172" s="95">
        <v>80</v>
      </c>
      <c r="K172" s="72">
        <f t="shared" si="181"/>
        <v>0</v>
      </c>
      <c r="L172" s="73">
        <v>136</v>
      </c>
      <c r="M172" s="38">
        <f t="shared" si="182"/>
        <v>272</v>
      </c>
      <c r="N172" s="38">
        <f t="shared" si="183"/>
        <v>272</v>
      </c>
      <c r="O172" s="43"/>
    </row>
    <row r="173" spans="1:15" s="4" customFormat="1" x14ac:dyDescent="0.35">
      <c r="A173" s="32" t="str">
        <f>IF(G173&lt;&gt;"",1+MAX($A$8:A172),"")</f>
        <v/>
      </c>
      <c r="B173" s="48"/>
      <c r="C173" s="33"/>
      <c r="D173" s="104"/>
      <c r="E173" s="105"/>
      <c r="F173" s="104"/>
      <c r="G173" s="37"/>
      <c r="H173" s="126"/>
      <c r="I173" s="71"/>
      <c r="J173" s="95"/>
      <c r="K173" s="72"/>
      <c r="L173" s="73"/>
      <c r="M173" s="38"/>
      <c r="N173" s="38"/>
      <c r="O173" s="44"/>
    </row>
    <row r="174" spans="1:15" s="4" customFormat="1" x14ac:dyDescent="0.35">
      <c r="A174" s="32" t="str">
        <f>IF(G174&lt;&gt;"",1+MAX($A$8:A173),"")</f>
        <v/>
      </c>
      <c r="B174" s="48"/>
      <c r="C174" s="109" t="s">
        <v>129</v>
      </c>
      <c r="D174" s="104"/>
      <c r="E174" s="105"/>
      <c r="F174" s="104"/>
      <c r="G174" s="37"/>
      <c r="H174" s="126"/>
      <c r="I174" s="71"/>
      <c r="J174" s="95"/>
      <c r="K174" s="72"/>
      <c r="L174" s="73"/>
      <c r="M174" s="38"/>
      <c r="N174" s="38"/>
      <c r="O174" s="44"/>
    </row>
    <row r="175" spans="1:15" s="4" customFormat="1" x14ac:dyDescent="0.35">
      <c r="A175" s="32">
        <f>IF(G175&lt;&gt;"",1+MAX($A$8:A174),"")</f>
        <v>121</v>
      </c>
      <c r="B175" s="47"/>
      <c r="C175" s="33" t="s">
        <v>233</v>
      </c>
      <c r="D175" s="104">
        <v>50</v>
      </c>
      <c r="E175" s="105">
        <v>0.05</v>
      </c>
      <c r="F175" s="104">
        <f t="shared" ref="F175:F178" si="184">CEILING(SUM(D175:D175)*(1+E175),1)</f>
        <v>53</v>
      </c>
      <c r="G175" s="37" t="s">
        <v>121</v>
      </c>
      <c r="H175" s="125">
        <v>0.04</v>
      </c>
      <c r="I175" s="71">
        <f t="shared" ref="I175:I178" si="185">H175*F175</f>
        <v>2.12</v>
      </c>
      <c r="J175" s="95">
        <v>80</v>
      </c>
      <c r="K175" s="72">
        <f t="shared" ref="K175:K178" si="186">J175*I175</f>
        <v>169.60000000000002</v>
      </c>
      <c r="L175" s="73">
        <v>0.52</v>
      </c>
      <c r="M175" s="38">
        <f t="shared" ref="M175:M178" si="187">L175*F175</f>
        <v>27.560000000000002</v>
      </c>
      <c r="N175" s="38">
        <f t="shared" ref="N175:N178" si="188">M175+K175</f>
        <v>197.16000000000003</v>
      </c>
      <c r="O175" s="43"/>
    </row>
    <row r="176" spans="1:15" s="4" customFormat="1" x14ac:dyDescent="0.35">
      <c r="A176" s="32">
        <f>IF(G176&lt;&gt;"",1+MAX($A$8:A175),"")</f>
        <v>122</v>
      </c>
      <c r="B176" s="47"/>
      <c r="C176" s="33" t="s">
        <v>234</v>
      </c>
      <c r="D176" s="104">
        <v>1310</v>
      </c>
      <c r="E176" s="105">
        <v>0.05</v>
      </c>
      <c r="F176" s="104">
        <f t="shared" si="184"/>
        <v>1376</v>
      </c>
      <c r="G176" s="37" t="s">
        <v>121</v>
      </c>
      <c r="H176" s="125">
        <v>0.03</v>
      </c>
      <c r="I176" s="71">
        <f t="shared" si="185"/>
        <v>41.28</v>
      </c>
      <c r="J176" s="95">
        <v>80</v>
      </c>
      <c r="K176" s="72">
        <f t="shared" si="186"/>
        <v>3302.4</v>
      </c>
      <c r="L176" s="73">
        <v>0.68</v>
      </c>
      <c r="M176" s="38">
        <f t="shared" si="187"/>
        <v>935.68000000000006</v>
      </c>
      <c r="N176" s="38">
        <f t="shared" si="188"/>
        <v>4238.08</v>
      </c>
      <c r="O176" s="43"/>
    </row>
    <row r="177" spans="1:15" s="4" customFormat="1" x14ac:dyDescent="0.35">
      <c r="A177" s="32">
        <f>IF(G177&lt;&gt;"",1+MAX($A$8:A176),"")</f>
        <v>123</v>
      </c>
      <c r="B177" s="47"/>
      <c r="C177" s="33" t="s">
        <v>235</v>
      </c>
      <c r="D177" s="104">
        <v>135</v>
      </c>
      <c r="E177" s="105">
        <v>0.05</v>
      </c>
      <c r="F177" s="104">
        <f t="shared" si="184"/>
        <v>142</v>
      </c>
      <c r="G177" s="37" t="s">
        <v>121</v>
      </c>
      <c r="H177" s="125">
        <v>7.0000000000000007E-2</v>
      </c>
      <c r="I177" s="71">
        <f t="shared" si="185"/>
        <v>9.9400000000000013</v>
      </c>
      <c r="J177" s="95">
        <v>80</v>
      </c>
      <c r="K177" s="72">
        <f t="shared" si="186"/>
        <v>795.2</v>
      </c>
      <c r="L177" s="73">
        <v>1.22</v>
      </c>
      <c r="M177" s="38">
        <f t="shared" si="187"/>
        <v>173.24</v>
      </c>
      <c r="N177" s="38">
        <f t="shared" si="188"/>
        <v>968.44</v>
      </c>
      <c r="O177" s="43"/>
    </row>
    <row r="178" spans="1:15" s="4" customFormat="1" x14ac:dyDescent="0.35">
      <c r="A178" s="32">
        <f>IF(G178&lt;&gt;"",1+MAX($A$8:A177),"")</f>
        <v>124</v>
      </c>
      <c r="B178" s="47"/>
      <c r="C178" s="33" t="s">
        <v>236</v>
      </c>
      <c r="D178" s="104">
        <v>40</v>
      </c>
      <c r="E178" s="105">
        <v>0.05</v>
      </c>
      <c r="F178" s="104">
        <f t="shared" si="184"/>
        <v>42</v>
      </c>
      <c r="G178" s="37" t="s">
        <v>121</v>
      </c>
      <c r="H178" s="125">
        <v>9.6000000000000002E-2</v>
      </c>
      <c r="I178" s="71">
        <f t="shared" si="185"/>
        <v>4.032</v>
      </c>
      <c r="J178" s="95">
        <v>80</v>
      </c>
      <c r="K178" s="72">
        <f t="shared" si="186"/>
        <v>322.56</v>
      </c>
      <c r="L178" s="73">
        <v>25.3</v>
      </c>
      <c r="M178" s="38">
        <f t="shared" si="187"/>
        <v>1062.6000000000001</v>
      </c>
      <c r="N178" s="38">
        <f t="shared" si="188"/>
        <v>1385.16</v>
      </c>
      <c r="O178" s="43"/>
    </row>
    <row r="179" spans="1:15" s="4" customFormat="1" x14ac:dyDescent="0.35">
      <c r="A179" s="32">
        <f>IF(G179&lt;&gt;"",1+MAX($A$8:A178),"")</f>
        <v>125</v>
      </c>
      <c r="B179" s="47"/>
      <c r="C179" s="33" t="s">
        <v>237</v>
      </c>
      <c r="D179" s="104">
        <v>120</v>
      </c>
      <c r="E179" s="105">
        <v>0.05</v>
      </c>
      <c r="F179" s="104">
        <f t="shared" ref="F179" si="189">CEILING(SUM(D179:D179)*(1+E179),1)</f>
        <v>126</v>
      </c>
      <c r="G179" s="37" t="s">
        <v>121</v>
      </c>
      <c r="H179" s="125">
        <v>0.06</v>
      </c>
      <c r="I179" s="71">
        <f t="shared" ref="I179" si="190">H179*F179</f>
        <v>7.56</v>
      </c>
      <c r="J179" s="95">
        <v>80</v>
      </c>
      <c r="K179" s="72">
        <f t="shared" ref="K179" si="191">J179*I179</f>
        <v>604.79999999999995</v>
      </c>
      <c r="L179" s="73">
        <v>1</v>
      </c>
      <c r="M179" s="38">
        <f t="shared" ref="M179" si="192">L179*F179</f>
        <v>126</v>
      </c>
      <c r="N179" s="38">
        <f t="shared" ref="N179" si="193">M179+K179</f>
        <v>730.8</v>
      </c>
      <c r="O179" s="43"/>
    </row>
    <row r="180" spans="1:15" s="4" customFormat="1" x14ac:dyDescent="0.35">
      <c r="A180" s="32" t="str">
        <f>IF(G180&lt;&gt;"",1+MAX($A$8:A179),"")</f>
        <v/>
      </c>
      <c r="B180" s="47"/>
      <c r="C180" s="33"/>
      <c r="D180" s="104"/>
      <c r="E180" s="105"/>
      <c r="F180" s="104"/>
      <c r="G180" s="37"/>
      <c r="H180" s="126"/>
      <c r="I180" s="71"/>
      <c r="J180" s="95"/>
      <c r="K180" s="72"/>
      <c r="L180" s="73"/>
      <c r="M180" s="38"/>
      <c r="N180" s="38"/>
      <c r="O180" s="43"/>
    </row>
    <row r="181" spans="1:15" s="4" customFormat="1" ht="18.5" x14ac:dyDescent="0.35">
      <c r="A181" s="32" t="str">
        <f>IF(G181&lt;&gt;"",1+MAX($A$8:A180),"")</f>
        <v/>
      </c>
      <c r="B181" s="47"/>
      <c r="C181" s="118" t="s">
        <v>115</v>
      </c>
      <c r="D181" s="104"/>
      <c r="E181" s="105"/>
      <c r="F181" s="104"/>
      <c r="G181" s="37"/>
      <c r="H181" s="126"/>
      <c r="I181" s="71"/>
      <c r="J181" s="95"/>
      <c r="K181" s="72"/>
      <c r="L181" s="73"/>
      <c r="M181" s="38"/>
      <c r="N181" s="38"/>
      <c r="O181" s="43"/>
    </row>
    <row r="182" spans="1:15" s="4" customFormat="1" x14ac:dyDescent="0.35">
      <c r="A182" s="32">
        <f>IF(G182&lt;&gt;"",1+MAX($A$8:A181),"")</f>
        <v>126</v>
      </c>
      <c r="B182" s="47"/>
      <c r="C182" s="33" t="s">
        <v>169</v>
      </c>
      <c r="D182" s="104">
        <v>50</v>
      </c>
      <c r="E182" s="105">
        <v>0.05</v>
      </c>
      <c r="F182" s="104">
        <f t="shared" ref="F182:F184" si="194">CEILING(SUM(D182:D182)*(1+E182),1)</f>
        <v>53</v>
      </c>
      <c r="G182" s="37" t="s">
        <v>121</v>
      </c>
      <c r="H182" s="125">
        <v>6.2E-2</v>
      </c>
      <c r="I182" s="71">
        <f t="shared" ref="I182:I184" si="195">H182*F182</f>
        <v>3.286</v>
      </c>
      <c r="J182" s="95">
        <v>80</v>
      </c>
      <c r="K182" s="72">
        <f t="shared" ref="K182:K184" si="196">J182*I182</f>
        <v>262.88</v>
      </c>
      <c r="L182" s="73">
        <v>1.34</v>
      </c>
      <c r="M182" s="38">
        <f t="shared" ref="M182:M184" si="197">L182*F182</f>
        <v>71.02000000000001</v>
      </c>
      <c r="N182" s="38">
        <f t="shared" ref="N182:N184" si="198">M182+K182</f>
        <v>333.9</v>
      </c>
      <c r="O182" s="43"/>
    </row>
    <row r="183" spans="1:15" s="4" customFormat="1" x14ac:dyDescent="0.35">
      <c r="A183" s="32">
        <f>IF(G183&lt;&gt;"",1+MAX($A$8:A182),"")</f>
        <v>127</v>
      </c>
      <c r="B183" s="47"/>
      <c r="C183" s="33" t="s">
        <v>238</v>
      </c>
      <c r="D183" s="104">
        <v>135</v>
      </c>
      <c r="E183" s="105">
        <v>0.05</v>
      </c>
      <c r="F183" s="104">
        <f t="shared" ref="F183" si="199">CEILING(SUM(D183:D183)*(1+E183),1)</f>
        <v>142</v>
      </c>
      <c r="G183" s="37" t="s">
        <v>121</v>
      </c>
      <c r="H183" s="125">
        <v>8.5000000000000006E-2</v>
      </c>
      <c r="I183" s="71">
        <f t="shared" ref="I183" si="200">H183*F183</f>
        <v>12.07</v>
      </c>
      <c r="J183" s="95">
        <v>80</v>
      </c>
      <c r="K183" s="72">
        <f t="shared" ref="K183" si="201">J183*I183</f>
        <v>965.6</v>
      </c>
      <c r="L183" s="73">
        <v>2.8</v>
      </c>
      <c r="M183" s="38">
        <f t="shared" ref="M183" si="202">L183*F183</f>
        <v>397.59999999999997</v>
      </c>
      <c r="N183" s="38">
        <f t="shared" ref="N183" si="203">M183+K183</f>
        <v>1363.2</v>
      </c>
      <c r="O183" s="43"/>
    </row>
    <row r="184" spans="1:15" s="4" customFormat="1" x14ac:dyDescent="0.35">
      <c r="A184" s="32">
        <f>IF(G184&lt;&gt;"",1+MAX($A$8:A182),"")</f>
        <v>127</v>
      </c>
      <c r="B184" s="47"/>
      <c r="C184" s="33" t="s">
        <v>185</v>
      </c>
      <c r="D184" s="104">
        <v>40</v>
      </c>
      <c r="E184" s="105">
        <v>0.05</v>
      </c>
      <c r="F184" s="104">
        <f t="shared" si="194"/>
        <v>42</v>
      </c>
      <c r="G184" s="37" t="s">
        <v>121</v>
      </c>
      <c r="H184" s="125">
        <v>0.125</v>
      </c>
      <c r="I184" s="71">
        <f t="shared" si="195"/>
        <v>5.25</v>
      </c>
      <c r="J184" s="95">
        <v>80</v>
      </c>
      <c r="K184" s="72">
        <f t="shared" si="196"/>
        <v>420</v>
      </c>
      <c r="L184" s="73">
        <v>4.45</v>
      </c>
      <c r="M184" s="38">
        <f t="shared" si="197"/>
        <v>186.9</v>
      </c>
      <c r="N184" s="38">
        <f t="shared" si="198"/>
        <v>606.9</v>
      </c>
      <c r="O184" s="43"/>
    </row>
    <row r="185" spans="1:15" s="4" customFormat="1" x14ac:dyDescent="0.35">
      <c r="A185" s="32"/>
      <c r="B185" s="47"/>
      <c r="C185" s="33"/>
      <c r="D185" s="104"/>
      <c r="E185" s="105"/>
      <c r="F185" s="104"/>
      <c r="G185" s="37"/>
      <c r="H185" s="126"/>
      <c r="I185" s="71"/>
      <c r="J185" s="95"/>
      <c r="K185" s="72"/>
      <c r="L185" s="73"/>
      <c r="M185" s="38"/>
      <c r="N185" s="38"/>
      <c r="O185" s="43"/>
    </row>
    <row r="186" spans="1:15" s="4" customFormat="1" ht="18.5" x14ac:dyDescent="0.35">
      <c r="A186" s="32" t="str">
        <f>IF(G186&lt;&gt;"",1+MAX($A$8:A184),"")</f>
        <v/>
      </c>
      <c r="B186" s="47"/>
      <c r="C186" s="118" t="s">
        <v>239</v>
      </c>
      <c r="D186" s="104"/>
      <c r="E186" s="105"/>
      <c r="F186" s="104"/>
      <c r="G186" s="37"/>
      <c r="H186" s="126"/>
      <c r="I186" s="71"/>
      <c r="J186" s="95"/>
      <c r="K186" s="72"/>
      <c r="L186" s="73"/>
      <c r="M186" s="38"/>
      <c r="N186" s="38"/>
      <c r="O186" s="43"/>
    </row>
    <row r="187" spans="1:15" s="4" customFormat="1" x14ac:dyDescent="0.35">
      <c r="A187" s="32">
        <f>IF(G187&lt;&gt;"",1+MAX($A$8:A186),"")</f>
        <v>128</v>
      </c>
      <c r="B187" s="47"/>
      <c r="C187" s="33" t="s">
        <v>190</v>
      </c>
      <c r="D187" s="104">
        <v>1</v>
      </c>
      <c r="E187" s="105">
        <v>0</v>
      </c>
      <c r="F187" s="104">
        <f t="shared" ref="F187:F188" si="204">CEILING(SUM(D187:D187)*(1+E187),1)</f>
        <v>1</v>
      </c>
      <c r="G187" s="37" t="s">
        <v>89</v>
      </c>
      <c r="H187" s="125">
        <v>1</v>
      </c>
      <c r="I187" s="71">
        <f t="shared" ref="I187:I188" si="205">H187*F187</f>
        <v>1</v>
      </c>
      <c r="J187" s="95">
        <v>80</v>
      </c>
      <c r="K187" s="72">
        <f t="shared" ref="K187:K188" si="206">J187*I187</f>
        <v>80</v>
      </c>
      <c r="L187" s="73">
        <v>160</v>
      </c>
      <c r="M187" s="38">
        <f t="shared" ref="M187:M188" si="207">L187*F187</f>
        <v>160</v>
      </c>
      <c r="N187" s="38">
        <f t="shared" ref="N187:N188" si="208">M187+K187</f>
        <v>240</v>
      </c>
      <c r="O187" s="43"/>
    </row>
    <row r="188" spans="1:15" s="4" customFormat="1" x14ac:dyDescent="0.35">
      <c r="A188" s="32">
        <f>IF(G188&lt;&gt;"",1+MAX($A$8:A187),"")</f>
        <v>129</v>
      </c>
      <c r="B188" s="47"/>
      <c r="C188" s="33" t="s">
        <v>191</v>
      </c>
      <c r="D188" s="104">
        <v>1</v>
      </c>
      <c r="E188" s="105">
        <v>0</v>
      </c>
      <c r="F188" s="104">
        <f t="shared" si="204"/>
        <v>1</v>
      </c>
      <c r="G188" s="37" t="s">
        <v>89</v>
      </c>
      <c r="H188" s="125">
        <v>1</v>
      </c>
      <c r="I188" s="71">
        <f t="shared" si="205"/>
        <v>1</v>
      </c>
      <c r="J188" s="95">
        <v>80</v>
      </c>
      <c r="K188" s="72">
        <f t="shared" si="206"/>
        <v>80</v>
      </c>
      <c r="L188" s="73">
        <v>160</v>
      </c>
      <c r="M188" s="38">
        <f t="shared" si="207"/>
        <v>160</v>
      </c>
      <c r="N188" s="38">
        <f t="shared" si="208"/>
        <v>240</v>
      </c>
      <c r="O188" s="43"/>
    </row>
    <row r="189" spans="1:15" s="4" customFormat="1" x14ac:dyDescent="0.35">
      <c r="A189" s="32"/>
      <c r="B189" s="47"/>
      <c r="C189" s="33"/>
      <c r="D189" s="104"/>
      <c r="E189" s="105"/>
      <c r="F189" s="104"/>
      <c r="G189" s="37"/>
      <c r="H189" s="125"/>
      <c r="I189" s="94"/>
      <c r="J189" s="95"/>
      <c r="K189" s="96"/>
      <c r="L189" s="97"/>
      <c r="M189" s="98"/>
      <c r="N189" s="98"/>
      <c r="O189" s="99"/>
    </row>
    <row r="190" spans="1:15" s="4" customFormat="1" x14ac:dyDescent="0.35">
      <c r="A190" s="32"/>
      <c r="B190" s="47"/>
      <c r="C190" s="121" t="s">
        <v>127</v>
      </c>
      <c r="D190" s="104"/>
      <c r="E190" s="105"/>
      <c r="F190" s="104"/>
      <c r="G190" s="37"/>
      <c r="H190" s="125"/>
      <c r="I190" s="94"/>
      <c r="J190" s="95"/>
      <c r="K190" s="96"/>
      <c r="L190" s="97"/>
      <c r="M190" s="98"/>
      <c r="N190" s="98"/>
      <c r="O190" s="99"/>
    </row>
    <row r="191" spans="1:15" s="4" customFormat="1" x14ac:dyDescent="0.35">
      <c r="A191" s="32" t="str">
        <f>IF(G191&lt;&gt;"",1+MAX($A$8:A190),"")</f>
        <v/>
      </c>
      <c r="B191" s="48"/>
      <c r="C191" s="109" t="s">
        <v>99</v>
      </c>
      <c r="D191" s="104"/>
      <c r="E191" s="105"/>
      <c r="F191" s="104"/>
      <c r="G191" s="37"/>
      <c r="H191" s="126"/>
      <c r="I191" s="71"/>
      <c r="J191" s="75"/>
      <c r="K191" s="72"/>
      <c r="L191" s="73"/>
      <c r="M191" s="38"/>
      <c r="N191" s="38"/>
      <c r="O191" s="44"/>
    </row>
    <row r="192" spans="1:15" s="4" customFormat="1" ht="31" x14ac:dyDescent="0.35">
      <c r="A192" s="32">
        <f>IF(G192&lt;&gt;"",1+MAX($A$8:A191),"")</f>
        <v>130</v>
      </c>
      <c r="B192" s="47"/>
      <c r="C192" s="119" t="s">
        <v>199</v>
      </c>
      <c r="D192" s="104">
        <v>7</v>
      </c>
      <c r="E192" s="105">
        <v>0</v>
      </c>
      <c r="F192" s="104">
        <f t="shared" ref="F192" si="209">CEILING(SUM(D192:D192)*(1+E192),1)</f>
        <v>7</v>
      </c>
      <c r="G192" s="37" t="s">
        <v>89</v>
      </c>
      <c r="H192" s="125">
        <v>2</v>
      </c>
      <c r="I192" s="94">
        <f t="shared" ref="I192" si="210">H192*F192</f>
        <v>14</v>
      </c>
      <c r="J192" s="95">
        <v>80</v>
      </c>
      <c r="K192" s="96">
        <f>J192*I192</f>
        <v>1120</v>
      </c>
      <c r="L192" s="97">
        <v>245</v>
      </c>
      <c r="M192" s="98">
        <f>L192*F192</f>
        <v>1715</v>
      </c>
      <c r="N192" s="98">
        <f>M192+K192</f>
        <v>2835</v>
      </c>
      <c r="O192" s="99"/>
    </row>
    <row r="193" spans="1:15" s="4" customFormat="1" x14ac:dyDescent="0.35">
      <c r="A193" s="32" t="str">
        <f>IF(G193&lt;&gt;"",1+MAX($A$8:A192),"")</f>
        <v/>
      </c>
      <c r="B193" s="48"/>
      <c r="C193" s="92"/>
      <c r="D193" s="104"/>
      <c r="E193" s="105"/>
      <c r="F193" s="104"/>
      <c r="G193" s="37"/>
      <c r="H193" s="126"/>
      <c r="I193" s="71"/>
      <c r="J193" s="95"/>
      <c r="K193" s="72"/>
      <c r="L193" s="73"/>
      <c r="M193" s="38"/>
      <c r="N193" s="38"/>
      <c r="O193" s="44"/>
    </row>
    <row r="194" spans="1:15" s="4" customFormat="1" x14ac:dyDescent="0.35">
      <c r="A194" s="32" t="str">
        <f>IF(G194&lt;&gt;"",1+MAX($A$8:A193),"")</f>
        <v/>
      </c>
      <c r="B194" s="48"/>
      <c r="C194" s="109" t="s">
        <v>102</v>
      </c>
      <c r="D194" s="104"/>
      <c r="E194" s="105"/>
      <c r="F194" s="104"/>
      <c r="G194" s="37"/>
      <c r="H194" s="126"/>
      <c r="I194" s="71"/>
      <c r="J194" s="95"/>
      <c r="K194" s="72"/>
      <c r="L194" s="73"/>
      <c r="M194" s="38"/>
      <c r="N194" s="38"/>
      <c r="O194" s="44"/>
    </row>
    <row r="195" spans="1:15" s="4" customFormat="1" x14ac:dyDescent="0.35">
      <c r="A195" s="32"/>
      <c r="B195" s="47"/>
      <c r="C195" s="110" t="s">
        <v>128</v>
      </c>
      <c r="D195" s="104"/>
      <c r="E195" s="105"/>
      <c r="F195" s="104"/>
      <c r="G195" s="37"/>
      <c r="H195" s="125"/>
      <c r="I195" s="71"/>
      <c r="J195" s="95"/>
      <c r="K195" s="72"/>
      <c r="L195" s="73"/>
      <c r="M195" s="38"/>
      <c r="N195" s="38"/>
      <c r="O195" s="43"/>
    </row>
    <row r="196" spans="1:15" s="4" customFormat="1" x14ac:dyDescent="0.35">
      <c r="A196" s="32">
        <f>IF(G196&lt;&gt;"",1+MAX($A$8:A195),"")</f>
        <v>131</v>
      </c>
      <c r="B196" s="47"/>
      <c r="C196" s="33" t="s">
        <v>197</v>
      </c>
      <c r="D196" s="104">
        <v>1</v>
      </c>
      <c r="E196" s="105">
        <v>0</v>
      </c>
      <c r="F196" s="104">
        <f t="shared" ref="F196:F197" si="211">CEILING(SUM(D196:D196)*(1+E196),1)</f>
        <v>1</v>
      </c>
      <c r="G196" s="37" t="s">
        <v>89</v>
      </c>
      <c r="H196" s="125">
        <v>5</v>
      </c>
      <c r="I196" s="71">
        <f t="shared" ref="I196:I197" si="212">H196*F196</f>
        <v>5</v>
      </c>
      <c r="J196" s="95">
        <v>80</v>
      </c>
      <c r="K196" s="72">
        <f t="shared" ref="K196:K197" si="213">J196*I196</f>
        <v>400</v>
      </c>
      <c r="L196" s="73">
        <v>995</v>
      </c>
      <c r="M196" s="38">
        <f t="shared" ref="M196:M197" si="214">L196*F196</f>
        <v>995</v>
      </c>
      <c r="N196" s="38">
        <f t="shared" ref="N196:N197" si="215">M196+K196</f>
        <v>1395</v>
      </c>
      <c r="O196" s="43"/>
    </row>
    <row r="197" spans="1:15" s="4" customFormat="1" x14ac:dyDescent="0.35">
      <c r="A197" s="32">
        <f>IF(G197&lt;&gt;"",1+MAX($A$8:A196),"")</f>
        <v>132</v>
      </c>
      <c r="B197" s="47"/>
      <c r="C197" s="33" t="s">
        <v>198</v>
      </c>
      <c r="D197" s="104">
        <v>2</v>
      </c>
      <c r="E197" s="105">
        <v>0</v>
      </c>
      <c r="F197" s="104">
        <f t="shared" si="211"/>
        <v>2</v>
      </c>
      <c r="G197" s="37" t="s">
        <v>89</v>
      </c>
      <c r="H197" s="125">
        <v>7</v>
      </c>
      <c r="I197" s="71">
        <f t="shared" si="212"/>
        <v>14</v>
      </c>
      <c r="J197" s="95">
        <v>80</v>
      </c>
      <c r="K197" s="72">
        <f t="shared" si="213"/>
        <v>1120</v>
      </c>
      <c r="L197" s="73">
        <v>1420</v>
      </c>
      <c r="M197" s="38">
        <f t="shared" si="214"/>
        <v>2840</v>
      </c>
      <c r="N197" s="38">
        <f t="shared" si="215"/>
        <v>3960</v>
      </c>
      <c r="O197" s="43"/>
    </row>
    <row r="198" spans="1:15" s="4" customFormat="1" x14ac:dyDescent="0.35">
      <c r="A198" s="32" t="str">
        <f>IF(G198&lt;&gt;"",1+MAX($A$8:A197),"")</f>
        <v/>
      </c>
      <c r="B198" s="47"/>
      <c r="C198" s="33"/>
      <c r="D198" s="104"/>
      <c r="E198" s="105"/>
      <c r="F198" s="104"/>
      <c r="G198" s="37"/>
      <c r="H198" s="126"/>
      <c r="I198" s="71"/>
      <c r="J198" s="95"/>
      <c r="K198" s="72"/>
      <c r="L198" s="73"/>
      <c r="M198" s="38"/>
      <c r="N198" s="38"/>
      <c r="O198" s="43"/>
    </row>
    <row r="199" spans="1:15" s="4" customFormat="1" x14ac:dyDescent="0.35">
      <c r="A199" s="32" t="str">
        <f>IF(G199&lt;&gt;"",1+MAX($A$8:A198),"")</f>
        <v/>
      </c>
      <c r="B199" s="48"/>
      <c r="C199" s="110" t="s">
        <v>125</v>
      </c>
      <c r="D199" s="104"/>
      <c r="E199" s="105"/>
      <c r="F199" s="104"/>
      <c r="G199" s="37"/>
      <c r="H199" s="126"/>
      <c r="I199" s="71"/>
      <c r="J199" s="95"/>
      <c r="K199" s="72"/>
      <c r="L199" s="73"/>
      <c r="M199" s="38"/>
      <c r="N199" s="38"/>
      <c r="O199" s="44"/>
    </row>
    <row r="200" spans="1:15" s="4" customFormat="1" x14ac:dyDescent="0.35">
      <c r="A200" s="32">
        <f>IF(G200&lt;&gt;"",1+MAX($A$8:A199),"")</f>
        <v>133</v>
      </c>
      <c r="B200" s="47"/>
      <c r="C200" s="33" t="s">
        <v>200</v>
      </c>
      <c r="D200" s="104">
        <v>2</v>
      </c>
      <c r="E200" s="105">
        <v>0</v>
      </c>
      <c r="F200" s="104">
        <f t="shared" ref="F200:F202" si="216">CEILING(SUM(D200:D200)*(1+E200),1)</f>
        <v>2</v>
      </c>
      <c r="G200" s="37" t="s">
        <v>89</v>
      </c>
      <c r="H200" s="125">
        <v>1.5</v>
      </c>
      <c r="I200" s="71">
        <v>0</v>
      </c>
      <c r="J200" s="95">
        <v>80</v>
      </c>
      <c r="K200" s="72">
        <f t="shared" ref="K200:K202" si="217">J200*I200</f>
        <v>0</v>
      </c>
      <c r="L200" s="73">
        <v>165</v>
      </c>
      <c r="M200" s="38">
        <f t="shared" ref="M200:M202" si="218">L200*F200</f>
        <v>330</v>
      </c>
      <c r="N200" s="38">
        <f t="shared" ref="N200:N202" si="219">M200+K200</f>
        <v>330</v>
      </c>
      <c r="O200" s="43"/>
    </row>
    <row r="201" spans="1:15" s="4" customFormat="1" x14ac:dyDescent="0.35">
      <c r="A201" s="32">
        <f>IF(G201&lt;&gt;"",1+MAX($A$8:A200),"")</f>
        <v>134</v>
      </c>
      <c r="B201" s="47"/>
      <c r="C201" s="33" t="s">
        <v>164</v>
      </c>
      <c r="D201" s="104">
        <v>1</v>
      </c>
      <c r="E201" s="105">
        <v>0</v>
      </c>
      <c r="F201" s="104">
        <f t="shared" si="216"/>
        <v>1</v>
      </c>
      <c r="G201" s="37" t="s">
        <v>89</v>
      </c>
      <c r="H201" s="125">
        <v>1</v>
      </c>
      <c r="I201" s="71">
        <v>0</v>
      </c>
      <c r="J201" s="95">
        <v>80</v>
      </c>
      <c r="K201" s="72">
        <f t="shared" si="217"/>
        <v>0</v>
      </c>
      <c r="L201" s="73">
        <v>85</v>
      </c>
      <c r="M201" s="38">
        <f t="shared" si="218"/>
        <v>85</v>
      </c>
      <c r="N201" s="38">
        <f t="shared" si="219"/>
        <v>85</v>
      </c>
      <c r="O201" s="43"/>
    </row>
    <row r="202" spans="1:15" s="4" customFormat="1" x14ac:dyDescent="0.35">
      <c r="A202" s="32">
        <f>IF(G202&lt;&gt;"",1+MAX($A$8:A201),"")</f>
        <v>135</v>
      </c>
      <c r="B202" s="47"/>
      <c r="C202" s="33" t="s">
        <v>201</v>
      </c>
      <c r="D202" s="104">
        <v>1</v>
      </c>
      <c r="E202" s="105">
        <v>0</v>
      </c>
      <c r="F202" s="104">
        <f t="shared" si="216"/>
        <v>1</v>
      </c>
      <c r="G202" s="37" t="s">
        <v>89</v>
      </c>
      <c r="H202" s="125">
        <v>1</v>
      </c>
      <c r="I202" s="71">
        <v>0</v>
      </c>
      <c r="J202" s="95">
        <v>80</v>
      </c>
      <c r="K202" s="72">
        <f t="shared" si="217"/>
        <v>0</v>
      </c>
      <c r="L202" s="73">
        <v>120</v>
      </c>
      <c r="M202" s="38">
        <f t="shared" si="218"/>
        <v>120</v>
      </c>
      <c r="N202" s="38">
        <f t="shared" si="219"/>
        <v>120</v>
      </c>
      <c r="O202" s="43"/>
    </row>
    <row r="203" spans="1:15" s="4" customFormat="1" x14ac:dyDescent="0.35">
      <c r="A203" s="32" t="str">
        <f>IF(G203&lt;&gt;"",1+MAX($A$8:A202),"")</f>
        <v/>
      </c>
      <c r="B203" s="48"/>
      <c r="C203" s="33"/>
      <c r="D203" s="104"/>
      <c r="E203" s="105"/>
      <c r="F203" s="104"/>
      <c r="G203" s="37"/>
      <c r="H203" s="126"/>
      <c r="I203" s="71"/>
      <c r="J203" s="95"/>
      <c r="K203" s="72"/>
      <c r="L203" s="73"/>
      <c r="M203" s="38"/>
      <c r="N203" s="38"/>
      <c r="O203" s="44"/>
    </row>
    <row r="204" spans="1:15" s="4" customFormat="1" x14ac:dyDescent="0.35">
      <c r="A204" s="32" t="str">
        <f>IF(G204&lt;&gt;"",1+MAX($A$8:A203),"")</f>
        <v/>
      </c>
      <c r="B204" s="48"/>
      <c r="C204" s="109" t="s">
        <v>129</v>
      </c>
      <c r="D204" s="104"/>
      <c r="E204" s="105"/>
      <c r="F204" s="104"/>
      <c r="G204" s="37"/>
      <c r="H204" s="126"/>
      <c r="I204" s="71"/>
      <c r="J204" s="95"/>
      <c r="K204" s="72"/>
      <c r="L204" s="73"/>
      <c r="M204" s="38"/>
      <c r="N204" s="38"/>
      <c r="O204" s="44"/>
    </row>
    <row r="205" spans="1:15" s="4" customFormat="1" x14ac:dyDescent="0.35">
      <c r="A205" s="32">
        <f>IF(G205&lt;&gt;"",1+MAX($A$8:A204),"")</f>
        <v>136</v>
      </c>
      <c r="B205" s="47"/>
      <c r="C205" s="33" t="s">
        <v>192</v>
      </c>
      <c r="D205" s="104">
        <v>575</v>
      </c>
      <c r="E205" s="105">
        <v>0.05</v>
      </c>
      <c r="F205" s="104">
        <f t="shared" ref="F205:F208" si="220">CEILING(SUM(D205:D205)*(1+E205),1)</f>
        <v>604</v>
      </c>
      <c r="G205" s="37" t="s">
        <v>121</v>
      </c>
      <c r="H205" s="125">
        <v>6.8000000000000005E-2</v>
      </c>
      <c r="I205" s="71">
        <f t="shared" ref="I205:I208" si="221">H205*F205</f>
        <v>41.072000000000003</v>
      </c>
      <c r="J205" s="95">
        <v>80</v>
      </c>
      <c r="K205" s="72">
        <f t="shared" ref="K205:K208" si="222">J205*I205</f>
        <v>3285.76</v>
      </c>
      <c r="L205" s="73">
        <v>0.86</v>
      </c>
      <c r="M205" s="38">
        <f t="shared" ref="M205:M208" si="223">L205*F205</f>
        <v>519.43999999999994</v>
      </c>
      <c r="N205" s="38">
        <f t="shared" ref="N205:N208" si="224">M205+K205</f>
        <v>3805.2000000000003</v>
      </c>
      <c r="O205" s="43"/>
    </row>
    <row r="206" spans="1:15" s="4" customFormat="1" x14ac:dyDescent="0.35">
      <c r="A206" s="32">
        <f>IF(G206&lt;&gt;"",1+MAX($A$8:A205),"")</f>
        <v>137</v>
      </c>
      <c r="B206" s="47"/>
      <c r="C206" s="33" t="s">
        <v>173</v>
      </c>
      <c r="D206" s="104">
        <v>130</v>
      </c>
      <c r="E206" s="105">
        <v>0.05</v>
      </c>
      <c r="F206" s="104">
        <f t="shared" si="220"/>
        <v>137</v>
      </c>
      <c r="G206" s="37" t="s">
        <v>121</v>
      </c>
      <c r="H206" s="125">
        <v>0.05</v>
      </c>
      <c r="I206" s="71">
        <f t="shared" si="221"/>
        <v>6.8500000000000005</v>
      </c>
      <c r="J206" s="95">
        <v>80</v>
      </c>
      <c r="K206" s="72">
        <f t="shared" si="222"/>
        <v>548</v>
      </c>
      <c r="L206" s="73">
        <v>0.7</v>
      </c>
      <c r="M206" s="38">
        <f t="shared" si="223"/>
        <v>95.899999999999991</v>
      </c>
      <c r="N206" s="38">
        <f t="shared" si="224"/>
        <v>643.9</v>
      </c>
      <c r="O206" s="43"/>
    </row>
    <row r="207" spans="1:15" s="4" customFormat="1" x14ac:dyDescent="0.35">
      <c r="A207" s="32">
        <f>IF(G207&lt;&gt;"",1+MAX($A$8:A206),"")</f>
        <v>138</v>
      </c>
      <c r="B207" s="47"/>
      <c r="C207" s="33" t="s">
        <v>193</v>
      </c>
      <c r="D207" s="104">
        <v>210</v>
      </c>
      <c r="E207" s="105">
        <v>0.05</v>
      </c>
      <c r="F207" s="104">
        <f t="shared" si="220"/>
        <v>221</v>
      </c>
      <c r="G207" s="37" t="s">
        <v>121</v>
      </c>
      <c r="H207" s="125">
        <v>6.2E-2</v>
      </c>
      <c r="I207" s="71">
        <f t="shared" si="221"/>
        <v>13.702</v>
      </c>
      <c r="J207" s="95">
        <v>80</v>
      </c>
      <c r="K207" s="72">
        <f t="shared" si="222"/>
        <v>1096.1600000000001</v>
      </c>
      <c r="L207" s="73">
        <v>0.96</v>
      </c>
      <c r="M207" s="38">
        <f t="shared" si="223"/>
        <v>212.16</v>
      </c>
      <c r="N207" s="38">
        <f t="shared" si="224"/>
        <v>1308.3200000000002</v>
      </c>
      <c r="O207" s="43"/>
    </row>
    <row r="208" spans="1:15" s="4" customFormat="1" x14ac:dyDescent="0.35">
      <c r="A208" s="32">
        <f>IF(G208&lt;&gt;"",1+MAX($A$8:A207),"")</f>
        <v>139</v>
      </c>
      <c r="B208" s="47"/>
      <c r="C208" s="33" t="s">
        <v>194</v>
      </c>
      <c r="D208" s="104">
        <v>475</v>
      </c>
      <c r="E208" s="105">
        <v>0.05</v>
      </c>
      <c r="F208" s="104">
        <f t="shared" si="220"/>
        <v>499</v>
      </c>
      <c r="G208" s="37" t="s">
        <v>121</v>
      </c>
      <c r="H208" s="125">
        <v>7.4999999999999997E-2</v>
      </c>
      <c r="I208" s="71">
        <f t="shared" si="221"/>
        <v>37.424999999999997</v>
      </c>
      <c r="J208" s="95">
        <v>80</v>
      </c>
      <c r="K208" s="72">
        <f t="shared" si="222"/>
        <v>2994</v>
      </c>
      <c r="L208" s="73">
        <v>1.18</v>
      </c>
      <c r="M208" s="38">
        <f t="shared" si="223"/>
        <v>588.81999999999994</v>
      </c>
      <c r="N208" s="38">
        <f t="shared" si="224"/>
        <v>3582.8199999999997</v>
      </c>
      <c r="O208" s="43"/>
    </row>
    <row r="209" spans="1:15" s="4" customFormat="1" x14ac:dyDescent="0.35">
      <c r="A209" s="32" t="str">
        <f>IF(G209&lt;&gt;"",1+MAX($A$8:A208),"")</f>
        <v/>
      </c>
      <c r="B209" s="47"/>
      <c r="C209" s="33"/>
      <c r="D209" s="104"/>
      <c r="E209" s="105"/>
      <c r="F209" s="104"/>
      <c r="G209" s="37"/>
      <c r="H209" s="126"/>
      <c r="I209" s="71"/>
      <c r="J209" s="95"/>
      <c r="K209" s="72"/>
      <c r="L209" s="73"/>
      <c r="M209" s="38"/>
      <c r="N209" s="38"/>
      <c r="O209" s="43"/>
    </row>
    <row r="210" spans="1:15" s="4" customFormat="1" ht="18.5" x14ac:dyDescent="0.35">
      <c r="A210" s="32" t="str">
        <f>IF(G210&lt;&gt;"",1+MAX($A$8:A209),"")</f>
        <v/>
      </c>
      <c r="B210" s="47"/>
      <c r="C210" s="118" t="s">
        <v>115</v>
      </c>
      <c r="D210" s="104"/>
      <c r="E210" s="105"/>
      <c r="F210" s="104"/>
      <c r="G210" s="37"/>
      <c r="H210" s="126"/>
      <c r="I210" s="71"/>
      <c r="J210" s="95"/>
      <c r="K210" s="72"/>
      <c r="L210" s="73"/>
      <c r="M210" s="38"/>
      <c r="N210" s="38"/>
      <c r="O210" s="43"/>
    </row>
    <row r="211" spans="1:15" s="4" customFormat="1" x14ac:dyDescent="0.35">
      <c r="A211" s="32">
        <f>IF(G211&lt;&gt;"",1+MAX($A$8:A210),"")</f>
        <v>140</v>
      </c>
      <c r="B211" s="47"/>
      <c r="C211" s="33" t="s">
        <v>195</v>
      </c>
      <c r="D211" s="104">
        <v>1390</v>
      </c>
      <c r="E211" s="105">
        <v>0.05</v>
      </c>
      <c r="F211" s="104">
        <f t="shared" ref="F211:F212" si="225">CEILING(SUM(D211:D211)*(1+E211),1)</f>
        <v>1460</v>
      </c>
      <c r="G211" s="37" t="s">
        <v>121</v>
      </c>
      <c r="H211" s="125">
        <v>0.04</v>
      </c>
      <c r="I211" s="71">
        <f t="shared" ref="I211:I212" si="226">H211*F211</f>
        <v>58.4</v>
      </c>
      <c r="J211" s="95">
        <v>80</v>
      </c>
      <c r="K211" s="72">
        <f t="shared" ref="K211:K212" si="227">J211*I211</f>
        <v>4672</v>
      </c>
      <c r="L211" s="73">
        <v>1.5</v>
      </c>
      <c r="M211" s="38">
        <f t="shared" ref="M211:M212" si="228">L211*F211</f>
        <v>2190</v>
      </c>
      <c r="N211" s="38">
        <f t="shared" ref="N211:N212" si="229">M211+K211</f>
        <v>6862</v>
      </c>
      <c r="O211" s="43"/>
    </row>
    <row r="212" spans="1:15" s="4" customFormat="1" x14ac:dyDescent="0.35">
      <c r="A212" s="32">
        <f>IF(G212&lt;&gt;"",1+MAX($A$8:A211),"")</f>
        <v>141</v>
      </c>
      <c r="B212" s="47"/>
      <c r="C212" s="33" t="s">
        <v>196</v>
      </c>
      <c r="D212" s="104">
        <v>315</v>
      </c>
      <c r="E212" s="105">
        <v>0.05</v>
      </c>
      <c r="F212" s="104">
        <f t="shared" si="225"/>
        <v>331</v>
      </c>
      <c r="G212" s="37" t="s">
        <v>121</v>
      </c>
      <c r="H212" s="125">
        <v>0.04</v>
      </c>
      <c r="I212" s="71">
        <f t="shared" si="226"/>
        <v>13.24</v>
      </c>
      <c r="J212" s="95">
        <v>80</v>
      </c>
      <c r="K212" s="72">
        <f t="shared" si="227"/>
        <v>1059.2</v>
      </c>
      <c r="L212" s="73">
        <v>1.5</v>
      </c>
      <c r="M212" s="38">
        <f t="shared" si="228"/>
        <v>496.5</v>
      </c>
      <c r="N212" s="38">
        <f t="shared" si="229"/>
        <v>1555.7</v>
      </c>
      <c r="O212" s="43"/>
    </row>
    <row r="213" spans="1:15" s="4" customFormat="1" x14ac:dyDescent="0.35">
      <c r="A213" s="32" t="str">
        <f>IF(G213&lt;&gt;"",1+MAX($A$8:A212),"")</f>
        <v/>
      </c>
      <c r="B213" s="47"/>
      <c r="C213" s="33"/>
      <c r="D213" s="104"/>
      <c r="E213" s="105"/>
      <c r="F213" s="104"/>
      <c r="G213" s="37"/>
      <c r="H213" s="126"/>
      <c r="I213" s="71"/>
      <c r="J213" s="95"/>
      <c r="K213" s="72"/>
      <c r="L213" s="73"/>
      <c r="M213" s="38"/>
      <c r="N213" s="38"/>
      <c r="O213" s="43"/>
    </row>
    <row r="214" spans="1:15" s="4" customFormat="1" x14ac:dyDescent="0.35">
      <c r="A214" s="31" t="str">
        <f>IF(G214&lt;&gt;"",1+MAX($A$8:A213),"")</f>
        <v/>
      </c>
      <c r="B214" s="49" t="str">
        <f>VLOOKUP($C214,$C$262:$D$285,2,0)</f>
        <v>27 00</v>
      </c>
      <c r="C214" s="50" t="s">
        <v>59</v>
      </c>
      <c r="D214" s="31"/>
      <c r="E214" s="31"/>
      <c r="F214" s="31"/>
      <c r="G214" s="31"/>
      <c r="H214" s="124"/>
      <c r="I214" s="31"/>
      <c r="J214" s="31"/>
      <c r="K214" s="31"/>
      <c r="L214" s="31"/>
      <c r="M214" s="31"/>
      <c r="N214" s="41"/>
      <c r="O214" s="42">
        <f>SUM(N215:N228)</f>
        <v>15027.739999999998</v>
      </c>
    </row>
    <row r="215" spans="1:15" s="4" customFormat="1" x14ac:dyDescent="0.35">
      <c r="A215" s="32" t="str">
        <f>IF(G215&lt;&gt;"",1+MAX($A$8:A214),"")</f>
        <v/>
      </c>
      <c r="B215" s="47"/>
      <c r="C215" s="33"/>
      <c r="D215" s="104"/>
      <c r="E215" s="105"/>
      <c r="F215" s="104"/>
      <c r="G215" s="37"/>
      <c r="H215" s="126"/>
      <c r="I215" s="71"/>
      <c r="J215" s="75"/>
      <c r="K215" s="72"/>
      <c r="L215" s="73"/>
      <c r="M215" s="38"/>
      <c r="N215" s="38"/>
      <c r="O215" s="43"/>
    </row>
    <row r="216" spans="1:15" s="4" customFormat="1" x14ac:dyDescent="0.35">
      <c r="A216" s="32" t="str">
        <f>IF(G216&lt;&gt;"",1+MAX($A$8:A215),"")</f>
        <v/>
      </c>
      <c r="B216" s="47"/>
      <c r="C216" s="109" t="s">
        <v>116</v>
      </c>
      <c r="D216" s="104"/>
      <c r="E216" s="105"/>
      <c r="F216" s="104"/>
      <c r="G216" s="37"/>
      <c r="H216" s="126"/>
      <c r="I216" s="71"/>
      <c r="J216" s="75"/>
      <c r="K216" s="72"/>
      <c r="L216" s="73"/>
      <c r="M216" s="38"/>
      <c r="N216" s="38"/>
      <c r="O216" s="43"/>
    </row>
    <row r="217" spans="1:15" s="4" customFormat="1" x14ac:dyDescent="0.35">
      <c r="A217" s="32">
        <f>IF(G217&lt;&gt;"",1+MAX($A$8:A216),"")</f>
        <v>142</v>
      </c>
      <c r="B217" s="47"/>
      <c r="C217" s="33" t="s">
        <v>202</v>
      </c>
      <c r="D217" s="104">
        <v>1</v>
      </c>
      <c r="E217" s="105">
        <v>0</v>
      </c>
      <c r="F217" s="104">
        <f t="shared" ref="F217" si="230">CEILING(SUM(D217:D217)*(1+E217),1)</f>
        <v>1</v>
      </c>
      <c r="G217" s="37" t="s">
        <v>89</v>
      </c>
      <c r="H217" s="125">
        <v>0.6</v>
      </c>
      <c r="I217" s="71">
        <f>H217*F217</f>
        <v>0.6</v>
      </c>
      <c r="J217" s="95">
        <v>80</v>
      </c>
      <c r="K217" s="72">
        <f t="shared" ref="K217" si="231">J217*I217</f>
        <v>48</v>
      </c>
      <c r="L217" s="73">
        <v>95</v>
      </c>
      <c r="M217" s="38">
        <f t="shared" ref="M217" si="232">L217*F217</f>
        <v>95</v>
      </c>
      <c r="N217" s="38">
        <f t="shared" ref="N217" si="233">M217+K217</f>
        <v>143</v>
      </c>
      <c r="O217" s="43"/>
    </row>
    <row r="218" spans="1:15" s="4" customFormat="1" x14ac:dyDescent="0.35">
      <c r="A218" s="32">
        <f>IF(G218&lt;&gt;"",1+MAX($A$8:A217),"")</f>
        <v>143</v>
      </c>
      <c r="B218" s="47"/>
      <c r="C218" s="33" t="s">
        <v>203</v>
      </c>
      <c r="D218" s="104">
        <v>1</v>
      </c>
      <c r="E218" s="105">
        <v>0</v>
      </c>
      <c r="F218" s="104">
        <f t="shared" ref="F218:F219" si="234">CEILING(SUM(D218:D218)*(1+E218),1)</f>
        <v>1</v>
      </c>
      <c r="G218" s="37" t="s">
        <v>89</v>
      </c>
      <c r="H218" s="125">
        <v>0.85</v>
      </c>
      <c r="I218" s="71">
        <f t="shared" ref="I218:I219" si="235">H218*F218</f>
        <v>0.85</v>
      </c>
      <c r="J218" s="95">
        <v>80</v>
      </c>
      <c r="K218" s="72">
        <f t="shared" ref="K218:K219" si="236">J218*I218</f>
        <v>68</v>
      </c>
      <c r="L218" s="73">
        <v>116</v>
      </c>
      <c r="M218" s="38">
        <f t="shared" ref="M218:M219" si="237">L218*F218</f>
        <v>116</v>
      </c>
      <c r="N218" s="38">
        <f t="shared" ref="N218:N219" si="238">M218+K218</f>
        <v>184</v>
      </c>
      <c r="O218" s="43"/>
    </row>
    <row r="219" spans="1:15" s="4" customFormat="1" x14ac:dyDescent="0.35">
      <c r="A219" s="32">
        <f>IF(G219&lt;&gt;"",1+MAX($A$8:A218),"")</f>
        <v>144</v>
      </c>
      <c r="B219" s="47"/>
      <c r="C219" s="33" t="s">
        <v>204</v>
      </c>
      <c r="D219" s="104">
        <v>1</v>
      </c>
      <c r="E219" s="105">
        <v>0</v>
      </c>
      <c r="F219" s="104">
        <f t="shared" si="234"/>
        <v>1</v>
      </c>
      <c r="G219" s="37" t="s">
        <v>89</v>
      </c>
      <c r="H219" s="125">
        <v>0.308</v>
      </c>
      <c r="I219" s="71">
        <f t="shared" si="235"/>
        <v>0.308</v>
      </c>
      <c r="J219" s="95">
        <v>80</v>
      </c>
      <c r="K219" s="72">
        <f t="shared" si="236"/>
        <v>24.64</v>
      </c>
      <c r="L219" s="73">
        <v>52</v>
      </c>
      <c r="M219" s="38">
        <f t="shared" si="237"/>
        <v>52</v>
      </c>
      <c r="N219" s="38">
        <f t="shared" si="238"/>
        <v>76.64</v>
      </c>
      <c r="O219" s="43"/>
    </row>
    <row r="220" spans="1:15" s="4" customFormat="1" x14ac:dyDescent="0.35">
      <c r="A220" s="32" t="str">
        <f>IF(G220&lt;&gt;"",1+MAX($A$8:A219),"")</f>
        <v/>
      </c>
      <c r="B220" s="47"/>
      <c r="C220" s="33"/>
      <c r="D220" s="104"/>
      <c r="E220" s="105"/>
      <c r="F220" s="104"/>
      <c r="G220" s="37"/>
      <c r="H220" s="125"/>
      <c r="I220" s="71"/>
      <c r="J220" s="75"/>
      <c r="K220" s="72"/>
      <c r="L220" s="73"/>
      <c r="M220" s="38"/>
      <c r="N220" s="38"/>
      <c r="O220" s="43"/>
    </row>
    <row r="221" spans="1:15" s="4" customFormat="1" x14ac:dyDescent="0.35">
      <c r="A221" s="32" t="str">
        <f>IF(G221&lt;&gt;"",1+MAX($A$8:A220),"")</f>
        <v/>
      </c>
      <c r="B221" s="48"/>
      <c r="C221" s="109" t="s">
        <v>117</v>
      </c>
      <c r="D221" s="104"/>
      <c r="E221" s="105"/>
      <c r="F221" s="104"/>
      <c r="G221" s="37"/>
      <c r="H221" s="126"/>
      <c r="I221" s="71"/>
      <c r="J221" s="95"/>
      <c r="K221" s="72"/>
      <c r="L221" s="73"/>
      <c r="M221" s="38"/>
      <c r="N221" s="38"/>
      <c r="O221" s="44"/>
    </row>
    <row r="222" spans="1:15" s="4" customFormat="1" x14ac:dyDescent="0.35">
      <c r="A222" s="32">
        <f>IF(G222&lt;&gt;"",1+MAX($A$8:A221),"")</f>
        <v>145</v>
      </c>
      <c r="B222" s="47"/>
      <c r="C222" s="33" t="s">
        <v>205</v>
      </c>
      <c r="D222" s="104">
        <v>190</v>
      </c>
      <c r="E222" s="105">
        <v>0.05</v>
      </c>
      <c r="F222" s="104">
        <f t="shared" ref="F222" si="239">CEILING(SUM(D222:D222)*(1+E222),1)</f>
        <v>200</v>
      </c>
      <c r="G222" s="37" t="s">
        <v>121</v>
      </c>
      <c r="H222" s="125">
        <v>6.5000000000000002E-2</v>
      </c>
      <c r="I222" s="71">
        <f t="shared" ref="I222" si="240">H222*F222</f>
        <v>13</v>
      </c>
      <c r="J222" s="95">
        <v>80</v>
      </c>
      <c r="K222" s="72">
        <f t="shared" ref="K222" si="241">J222*I222</f>
        <v>1040</v>
      </c>
      <c r="L222" s="73">
        <v>1.06</v>
      </c>
      <c r="M222" s="38">
        <f t="shared" ref="M222" si="242">L222*F222</f>
        <v>212</v>
      </c>
      <c r="N222" s="38">
        <f t="shared" ref="N222" si="243">M222+K222</f>
        <v>1252</v>
      </c>
      <c r="O222" s="43"/>
    </row>
    <row r="223" spans="1:15" s="4" customFormat="1" x14ac:dyDescent="0.35">
      <c r="A223" s="32">
        <f>IF(G223&lt;&gt;"",1+MAX($A$8:A222),"")</f>
        <v>146</v>
      </c>
      <c r="B223" s="47"/>
      <c r="C223" s="33" t="s">
        <v>206</v>
      </c>
      <c r="D223" s="104">
        <v>375</v>
      </c>
      <c r="E223" s="105">
        <v>0.05</v>
      </c>
      <c r="F223" s="104">
        <f t="shared" ref="F223:F224" si="244">CEILING(SUM(D223:D223)*(1+E223),1)</f>
        <v>394</v>
      </c>
      <c r="G223" s="37" t="s">
        <v>121</v>
      </c>
      <c r="H223" s="125">
        <v>7.1999999999999995E-2</v>
      </c>
      <c r="I223" s="71">
        <f t="shared" ref="I223:I224" si="245">H223*F223</f>
        <v>28.367999999999999</v>
      </c>
      <c r="J223" s="95">
        <v>80</v>
      </c>
      <c r="K223" s="72">
        <f t="shared" ref="K223:K224" si="246">J223*I223</f>
        <v>2269.44</v>
      </c>
      <c r="L223" s="73">
        <v>1.2</v>
      </c>
      <c r="M223" s="38">
        <f t="shared" ref="M223:M224" si="247">L223*F223</f>
        <v>472.79999999999995</v>
      </c>
      <c r="N223" s="38">
        <f t="shared" ref="N223:N224" si="248">M223+K223</f>
        <v>2742.24</v>
      </c>
      <c r="O223" s="43"/>
    </row>
    <row r="224" spans="1:15" s="4" customFormat="1" x14ac:dyDescent="0.35">
      <c r="A224" s="32">
        <f>IF(G224&lt;&gt;"",1+MAX($A$8:A223),"")</f>
        <v>147</v>
      </c>
      <c r="B224" s="47"/>
      <c r="C224" s="33" t="s">
        <v>207</v>
      </c>
      <c r="D224" s="104">
        <v>420</v>
      </c>
      <c r="E224" s="105">
        <v>0.05</v>
      </c>
      <c r="F224" s="104">
        <f t="shared" si="244"/>
        <v>441</v>
      </c>
      <c r="G224" s="37" t="s">
        <v>121</v>
      </c>
      <c r="H224" s="125">
        <v>7.1999999999999995E-2</v>
      </c>
      <c r="I224" s="71">
        <f t="shared" si="245"/>
        <v>31.751999999999999</v>
      </c>
      <c r="J224" s="95">
        <v>80</v>
      </c>
      <c r="K224" s="72">
        <f t="shared" si="246"/>
        <v>2540.16</v>
      </c>
      <c r="L224" s="73">
        <v>1.2</v>
      </c>
      <c r="M224" s="38">
        <f t="shared" si="247"/>
        <v>529.19999999999993</v>
      </c>
      <c r="N224" s="38">
        <f t="shared" si="248"/>
        <v>3069.3599999999997</v>
      </c>
      <c r="O224" s="43"/>
    </row>
    <row r="225" spans="1:15" s="4" customFormat="1" x14ac:dyDescent="0.35">
      <c r="A225" s="32" t="str">
        <f>IF(G225&lt;&gt;"",1+MAX($A$8:A224),"")</f>
        <v/>
      </c>
      <c r="B225" s="47"/>
      <c r="C225" s="33"/>
      <c r="D225" s="104"/>
      <c r="E225" s="105"/>
      <c r="F225" s="104"/>
      <c r="G225" s="37"/>
      <c r="H225" s="126"/>
      <c r="I225" s="71"/>
      <c r="J225" s="95"/>
      <c r="K225" s="72"/>
      <c r="L225" s="73"/>
      <c r="M225" s="38"/>
      <c r="N225" s="38"/>
      <c r="O225" s="43"/>
    </row>
    <row r="226" spans="1:15" s="4" customFormat="1" ht="18.5" x14ac:dyDescent="0.35">
      <c r="A226" s="32" t="str">
        <f>IF(G226&lt;&gt;"",1+MAX($A$8:A225),"")</f>
        <v/>
      </c>
      <c r="B226" s="47"/>
      <c r="C226" s="118" t="s">
        <v>115</v>
      </c>
      <c r="D226" s="104"/>
      <c r="E226" s="105"/>
      <c r="F226" s="104"/>
      <c r="G226" s="37"/>
      <c r="H226" s="126"/>
      <c r="I226" s="71"/>
      <c r="J226" s="95"/>
      <c r="K226" s="72"/>
      <c r="L226" s="73"/>
      <c r="M226" s="38"/>
      <c r="N226" s="38"/>
      <c r="O226" s="43"/>
    </row>
    <row r="227" spans="1:15" s="4" customFormat="1" x14ac:dyDescent="0.35">
      <c r="A227" s="32">
        <f>IF(G227&lt;&gt;"",1+MAX($A$8:A226),"")</f>
        <v>148</v>
      </c>
      <c r="B227" s="47"/>
      <c r="C227" s="33" t="s">
        <v>169</v>
      </c>
      <c r="D227" s="104">
        <v>985</v>
      </c>
      <c r="E227" s="105">
        <v>0.05</v>
      </c>
      <c r="F227" s="104">
        <f t="shared" ref="F227" si="249">CEILING(SUM(D227:D227)*(1+E227),1)</f>
        <v>1035</v>
      </c>
      <c r="G227" s="37" t="s">
        <v>121</v>
      </c>
      <c r="H227" s="125">
        <v>6.2E-2</v>
      </c>
      <c r="I227" s="71">
        <f t="shared" ref="I227" si="250">H227*F227</f>
        <v>64.17</v>
      </c>
      <c r="J227" s="95">
        <v>80</v>
      </c>
      <c r="K227" s="72">
        <f t="shared" ref="K227" si="251">J227*I227</f>
        <v>5133.6000000000004</v>
      </c>
      <c r="L227" s="73">
        <v>1.34</v>
      </c>
      <c r="M227" s="38">
        <f t="shared" ref="M227" si="252">L227*F227</f>
        <v>1386.9</v>
      </c>
      <c r="N227" s="38">
        <f t="shared" ref="N227" si="253">M227+K227</f>
        <v>6520.5</v>
      </c>
      <c r="O227" s="43"/>
    </row>
    <row r="228" spans="1:15" s="4" customFormat="1" ht="31" x14ac:dyDescent="0.35">
      <c r="A228" s="32">
        <f>IF(G228&lt;&gt;"",1+MAX($A$8:A227),"")</f>
        <v>149</v>
      </c>
      <c r="B228" s="47"/>
      <c r="C228" s="93" t="s">
        <v>208</v>
      </c>
      <c r="D228" s="107">
        <v>1</v>
      </c>
      <c r="E228" s="105">
        <v>0</v>
      </c>
      <c r="F228" s="104">
        <f>CEILING(SUM(D228:D228)*(1+E228),1)</f>
        <v>1</v>
      </c>
      <c r="G228" s="37" t="s">
        <v>88</v>
      </c>
      <c r="H228" s="125">
        <v>3</v>
      </c>
      <c r="I228" s="71">
        <f t="shared" ref="I228" si="254">H228*F228</f>
        <v>3</v>
      </c>
      <c r="J228" s="95">
        <v>80</v>
      </c>
      <c r="K228" s="72">
        <f t="shared" ref="K228" si="255">J228*I228</f>
        <v>240</v>
      </c>
      <c r="L228" s="73">
        <v>800</v>
      </c>
      <c r="M228" s="38">
        <f t="shared" ref="M228" si="256">L228*F228</f>
        <v>800</v>
      </c>
      <c r="N228" s="38">
        <f t="shared" ref="N228" si="257">M228+K228</f>
        <v>1040</v>
      </c>
      <c r="O228" s="43"/>
    </row>
    <row r="229" spans="1:15" s="4" customFormat="1" x14ac:dyDescent="0.35">
      <c r="A229" s="32" t="str">
        <f>IF(G229&lt;&gt;"",1+MAX($A$8:A228),"")</f>
        <v/>
      </c>
      <c r="B229" s="82"/>
      <c r="C229" s="33"/>
      <c r="D229" s="104"/>
      <c r="E229" s="105"/>
      <c r="F229" s="104"/>
      <c r="G229" s="37"/>
      <c r="H229" s="123"/>
      <c r="I229" s="86"/>
      <c r="J229" s="87"/>
      <c r="K229" s="88"/>
      <c r="L229" s="89"/>
      <c r="M229" s="38"/>
      <c r="N229" s="38"/>
      <c r="O229" s="90"/>
    </row>
    <row r="230" spans="1:15" s="4" customFormat="1" x14ac:dyDescent="0.35">
      <c r="A230" s="31" t="str">
        <f>IF(G230&lt;&gt;"",1+MAX($A$8:A229),"")</f>
        <v/>
      </c>
      <c r="B230" s="49" t="str">
        <f>VLOOKUP($C230,$C$262:$D$285,2,0)</f>
        <v>28 00</v>
      </c>
      <c r="C230" s="50" t="s">
        <v>61</v>
      </c>
      <c r="D230" s="31"/>
      <c r="E230" s="31"/>
      <c r="F230" s="31"/>
      <c r="G230" s="31"/>
      <c r="H230" s="124"/>
      <c r="I230" s="31"/>
      <c r="J230" s="31"/>
      <c r="K230" s="31"/>
      <c r="L230" s="31"/>
      <c r="M230" s="31"/>
      <c r="N230" s="41"/>
      <c r="O230" s="42">
        <f>SUM(N231:N256)</f>
        <v>64414</v>
      </c>
    </row>
    <row r="231" spans="1:15" s="4" customFormat="1" x14ac:dyDescent="0.35">
      <c r="A231" s="32" t="str">
        <f>IF(G231&lt;&gt;"",1+MAX($A$8:A230),"")</f>
        <v/>
      </c>
      <c r="B231" s="47"/>
      <c r="C231" s="33"/>
      <c r="D231" s="104"/>
      <c r="E231" s="105"/>
      <c r="F231" s="104"/>
      <c r="G231" s="37"/>
      <c r="H231" s="126"/>
      <c r="I231" s="71"/>
      <c r="J231" s="75"/>
      <c r="K231" s="72"/>
      <c r="L231" s="73"/>
      <c r="M231" s="38"/>
      <c r="N231" s="38"/>
      <c r="O231" s="43"/>
    </row>
    <row r="232" spans="1:15" s="4" customFormat="1" x14ac:dyDescent="0.35">
      <c r="A232" s="32" t="str">
        <f>IF(G232&lt;&gt;"",1+MAX($A$8:A231),"")</f>
        <v/>
      </c>
      <c r="B232" s="47"/>
      <c r="C232" s="109" t="s">
        <v>119</v>
      </c>
      <c r="D232" s="104"/>
      <c r="E232" s="105"/>
      <c r="F232" s="104"/>
      <c r="G232" s="37"/>
      <c r="H232" s="126"/>
      <c r="I232" s="71"/>
      <c r="J232" s="75"/>
      <c r="K232" s="72"/>
      <c r="L232" s="73"/>
      <c r="M232" s="38"/>
      <c r="N232" s="38"/>
      <c r="O232" s="43"/>
    </row>
    <row r="233" spans="1:15" s="4" customFormat="1" x14ac:dyDescent="0.35">
      <c r="A233" s="32">
        <f>IF(G233&lt;&gt;"",1+MAX($A$8:A232),"")</f>
        <v>150</v>
      </c>
      <c r="B233" s="47"/>
      <c r="C233" s="33" t="s">
        <v>209</v>
      </c>
      <c r="D233" s="104">
        <v>6</v>
      </c>
      <c r="E233" s="105">
        <v>0</v>
      </c>
      <c r="F233" s="104">
        <f t="shared" ref="F233:F248" si="258">CEILING(SUM(D233:D233)*(1+E233),1)</f>
        <v>6</v>
      </c>
      <c r="G233" s="37" t="s">
        <v>89</v>
      </c>
      <c r="H233" s="125">
        <v>1.5</v>
      </c>
      <c r="I233" s="71">
        <f>H233*F233</f>
        <v>9</v>
      </c>
      <c r="J233" s="95">
        <v>80</v>
      </c>
      <c r="K233" s="72">
        <f t="shared" ref="K233:K248" si="259">J233*I233</f>
        <v>720</v>
      </c>
      <c r="L233" s="73">
        <v>310</v>
      </c>
      <c r="M233" s="38">
        <f t="shared" ref="M233:M248" si="260">L233*F233</f>
        <v>1860</v>
      </c>
      <c r="N233" s="38">
        <f t="shared" ref="N233:N248" si="261">M233+K233</f>
        <v>2580</v>
      </c>
      <c r="O233" s="43"/>
    </row>
    <row r="234" spans="1:15" s="4" customFormat="1" x14ac:dyDescent="0.35">
      <c r="A234" s="32">
        <f>IF(G234&lt;&gt;"",1+MAX($A$8:A233),"")</f>
        <v>151</v>
      </c>
      <c r="B234" s="47"/>
      <c r="C234" s="33" t="s">
        <v>210</v>
      </c>
      <c r="D234" s="104">
        <v>1</v>
      </c>
      <c r="E234" s="105">
        <v>0</v>
      </c>
      <c r="F234" s="104">
        <f t="shared" ref="F234:F236" si="262">CEILING(SUM(D234:D234)*(1+E234),1)</f>
        <v>1</v>
      </c>
      <c r="G234" s="37" t="s">
        <v>89</v>
      </c>
      <c r="H234" s="125">
        <v>6</v>
      </c>
      <c r="I234" s="71">
        <f t="shared" ref="I234:I236" si="263">H234*F234</f>
        <v>6</v>
      </c>
      <c r="J234" s="95">
        <v>80</v>
      </c>
      <c r="K234" s="72">
        <f t="shared" ref="K234:K236" si="264">J234*I234</f>
        <v>480</v>
      </c>
      <c r="L234" s="73">
        <v>1120</v>
      </c>
      <c r="M234" s="38">
        <f t="shared" ref="M234:M236" si="265">L234*F234</f>
        <v>1120</v>
      </c>
      <c r="N234" s="38">
        <f t="shared" ref="N234:N236" si="266">M234+K234</f>
        <v>1600</v>
      </c>
      <c r="O234" s="43"/>
    </row>
    <row r="235" spans="1:15" s="4" customFormat="1" x14ac:dyDescent="0.35">
      <c r="A235" s="32">
        <f>IF(G235&lt;&gt;"",1+MAX($A$8:A234),"")</f>
        <v>152</v>
      </c>
      <c r="B235" s="47"/>
      <c r="C235" s="33" t="s">
        <v>211</v>
      </c>
      <c r="D235" s="104">
        <v>7</v>
      </c>
      <c r="E235" s="105">
        <v>0</v>
      </c>
      <c r="F235" s="104">
        <f t="shared" si="262"/>
        <v>7</v>
      </c>
      <c r="G235" s="37" t="s">
        <v>89</v>
      </c>
      <c r="H235" s="125">
        <v>1.5</v>
      </c>
      <c r="I235" s="71">
        <f t="shared" si="263"/>
        <v>10.5</v>
      </c>
      <c r="J235" s="95">
        <v>80</v>
      </c>
      <c r="K235" s="72">
        <f t="shared" si="264"/>
        <v>840</v>
      </c>
      <c r="L235" s="73">
        <v>196</v>
      </c>
      <c r="M235" s="38">
        <f t="shared" si="265"/>
        <v>1372</v>
      </c>
      <c r="N235" s="38">
        <f t="shared" si="266"/>
        <v>2212</v>
      </c>
      <c r="O235" s="43"/>
    </row>
    <row r="236" spans="1:15" s="4" customFormat="1" x14ac:dyDescent="0.35">
      <c r="A236" s="32">
        <f>IF(G236&lt;&gt;"",1+MAX($A$8:A235),"")</f>
        <v>153</v>
      </c>
      <c r="B236" s="47"/>
      <c r="C236" s="33" t="s">
        <v>212</v>
      </c>
      <c r="D236" s="104">
        <v>5</v>
      </c>
      <c r="E236" s="105">
        <v>0</v>
      </c>
      <c r="F236" s="104">
        <f t="shared" si="262"/>
        <v>5</v>
      </c>
      <c r="G236" s="37" t="s">
        <v>89</v>
      </c>
      <c r="H236" s="125">
        <v>1.6</v>
      </c>
      <c r="I236" s="71">
        <f t="shared" si="263"/>
        <v>8</v>
      </c>
      <c r="J236" s="95">
        <v>80</v>
      </c>
      <c r="K236" s="72">
        <f t="shared" si="264"/>
        <v>640</v>
      </c>
      <c r="L236" s="73">
        <v>222</v>
      </c>
      <c r="M236" s="38">
        <f t="shared" si="265"/>
        <v>1110</v>
      </c>
      <c r="N236" s="38">
        <f t="shared" si="266"/>
        <v>1750</v>
      </c>
      <c r="O236" s="43"/>
    </row>
    <row r="237" spans="1:15" s="4" customFormat="1" x14ac:dyDescent="0.35">
      <c r="A237" s="32">
        <f>IF(G237&lt;&gt;"",1+MAX($A$8:A236),"")</f>
        <v>154</v>
      </c>
      <c r="B237" s="47"/>
      <c r="C237" s="33" t="s">
        <v>213</v>
      </c>
      <c r="D237" s="104">
        <v>18</v>
      </c>
      <c r="E237" s="105">
        <v>0</v>
      </c>
      <c r="F237" s="104">
        <f t="shared" ref="F237:F246" si="267">CEILING(SUM(D237:D237)*(1+E237),1)</f>
        <v>18</v>
      </c>
      <c r="G237" s="37" t="s">
        <v>89</v>
      </c>
      <c r="H237" s="125">
        <v>1.5</v>
      </c>
      <c r="I237" s="71">
        <f t="shared" ref="I237:I246" si="268">H237*F237</f>
        <v>27</v>
      </c>
      <c r="J237" s="95">
        <v>80</v>
      </c>
      <c r="K237" s="72">
        <f t="shared" ref="K237:K246" si="269">J237*I237</f>
        <v>2160</v>
      </c>
      <c r="L237" s="73">
        <v>245</v>
      </c>
      <c r="M237" s="38">
        <f t="shared" ref="M237:M246" si="270">L237*F237</f>
        <v>4410</v>
      </c>
      <c r="N237" s="38">
        <f t="shared" ref="N237:N246" si="271">M237+K237</f>
        <v>6570</v>
      </c>
      <c r="O237" s="43"/>
    </row>
    <row r="238" spans="1:15" s="4" customFormat="1" x14ac:dyDescent="0.35">
      <c r="A238" s="32">
        <f>IF(G238&lt;&gt;"",1+MAX($A$8:A237),"")</f>
        <v>155</v>
      </c>
      <c r="B238" s="47"/>
      <c r="C238" s="33" t="s">
        <v>214</v>
      </c>
      <c r="D238" s="104">
        <v>8</v>
      </c>
      <c r="E238" s="105">
        <v>0</v>
      </c>
      <c r="F238" s="104">
        <f t="shared" si="267"/>
        <v>8</v>
      </c>
      <c r="G238" s="37" t="s">
        <v>89</v>
      </c>
      <c r="H238" s="125">
        <v>1</v>
      </c>
      <c r="I238" s="71">
        <f t="shared" si="268"/>
        <v>8</v>
      </c>
      <c r="J238" s="95">
        <v>80</v>
      </c>
      <c r="K238" s="72">
        <f t="shared" si="269"/>
        <v>640</v>
      </c>
      <c r="L238" s="73">
        <v>160</v>
      </c>
      <c r="M238" s="38">
        <f t="shared" si="270"/>
        <v>1280</v>
      </c>
      <c r="N238" s="38">
        <f t="shared" si="271"/>
        <v>1920</v>
      </c>
      <c r="O238" s="43"/>
    </row>
    <row r="239" spans="1:15" s="4" customFormat="1" x14ac:dyDescent="0.35">
      <c r="A239" s="32">
        <f>IF(G239&lt;&gt;"",1+MAX($A$8:A238),"")</f>
        <v>156</v>
      </c>
      <c r="B239" s="47"/>
      <c r="C239" s="33" t="s">
        <v>215</v>
      </c>
      <c r="D239" s="104">
        <v>2</v>
      </c>
      <c r="E239" s="105">
        <v>0</v>
      </c>
      <c r="F239" s="104">
        <f t="shared" si="267"/>
        <v>2</v>
      </c>
      <c r="G239" s="37" t="s">
        <v>89</v>
      </c>
      <c r="H239" s="125">
        <v>1.5</v>
      </c>
      <c r="I239" s="71">
        <f t="shared" si="268"/>
        <v>3</v>
      </c>
      <c r="J239" s="95">
        <v>80</v>
      </c>
      <c r="K239" s="72">
        <f t="shared" si="269"/>
        <v>240</v>
      </c>
      <c r="L239" s="73">
        <v>275</v>
      </c>
      <c r="M239" s="38">
        <f t="shared" si="270"/>
        <v>550</v>
      </c>
      <c r="N239" s="38">
        <f t="shared" si="271"/>
        <v>790</v>
      </c>
      <c r="O239" s="43"/>
    </row>
    <row r="240" spans="1:15" s="4" customFormat="1" x14ac:dyDescent="0.35">
      <c r="A240" s="32" t="str">
        <f>IF(G240&lt;&gt;"",1+MAX($A$8:A239),"")</f>
        <v/>
      </c>
      <c r="B240" s="47"/>
      <c r="C240" s="33"/>
      <c r="D240" s="104"/>
      <c r="E240" s="105"/>
      <c r="F240" s="104"/>
      <c r="G240" s="37"/>
      <c r="H240" s="125"/>
      <c r="I240" s="71"/>
      <c r="J240" s="75"/>
      <c r="K240" s="72"/>
      <c r="L240" s="73"/>
      <c r="M240" s="38"/>
      <c r="N240" s="38"/>
      <c r="O240" s="43"/>
    </row>
    <row r="241" spans="1:15" s="4" customFormat="1" x14ac:dyDescent="0.35">
      <c r="A241" s="32" t="str">
        <f>IF(G241&lt;&gt;"",1+MAX($A$8:A240),"")</f>
        <v/>
      </c>
      <c r="B241" s="47"/>
      <c r="C241" s="109" t="s">
        <v>130</v>
      </c>
      <c r="D241" s="104"/>
      <c r="E241" s="105"/>
      <c r="F241" s="104"/>
      <c r="G241" s="37"/>
      <c r="H241" s="125"/>
      <c r="I241" s="71"/>
      <c r="J241" s="75"/>
      <c r="K241" s="72"/>
      <c r="L241" s="73"/>
      <c r="M241" s="38"/>
      <c r="N241" s="38"/>
      <c r="O241" s="43"/>
    </row>
    <row r="242" spans="1:15" s="4" customFormat="1" x14ac:dyDescent="0.35">
      <c r="A242" s="32">
        <f>IF(G242&lt;&gt;"",1+MAX($A$8:A241),"")</f>
        <v>157</v>
      </c>
      <c r="B242" s="47"/>
      <c r="C242" s="33" t="s">
        <v>216</v>
      </c>
      <c r="D242" s="104">
        <v>9</v>
      </c>
      <c r="E242" s="105">
        <v>0</v>
      </c>
      <c r="F242" s="104">
        <f t="shared" si="267"/>
        <v>9</v>
      </c>
      <c r="G242" s="37" t="s">
        <v>89</v>
      </c>
      <c r="H242" s="125">
        <v>1</v>
      </c>
      <c r="I242" s="71">
        <f t="shared" si="268"/>
        <v>9</v>
      </c>
      <c r="J242" s="95">
        <v>80</v>
      </c>
      <c r="K242" s="72">
        <f t="shared" si="269"/>
        <v>720</v>
      </c>
      <c r="L242" s="73">
        <v>160</v>
      </c>
      <c r="M242" s="38">
        <f t="shared" si="270"/>
        <v>1440</v>
      </c>
      <c r="N242" s="38">
        <f t="shared" si="271"/>
        <v>2160</v>
      </c>
      <c r="O242" s="43"/>
    </row>
    <row r="243" spans="1:15" s="4" customFormat="1" x14ac:dyDescent="0.35">
      <c r="A243" s="32">
        <f>IF(G243&lt;&gt;"",1+MAX($A$8:A242),"")</f>
        <v>158</v>
      </c>
      <c r="B243" s="47"/>
      <c r="C243" s="33" t="s">
        <v>217</v>
      </c>
      <c r="D243" s="104">
        <v>2</v>
      </c>
      <c r="E243" s="105">
        <v>0</v>
      </c>
      <c r="F243" s="104">
        <f t="shared" si="267"/>
        <v>2</v>
      </c>
      <c r="G243" s="37" t="s">
        <v>89</v>
      </c>
      <c r="H243" s="125">
        <v>1</v>
      </c>
      <c r="I243" s="71">
        <f t="shared" si="268"/>
        <v>2</v>
      </c>
      <c r="J243" s="95">
        <v>80</v>
      </c>
      <c r="K243" s="72">
        <f t="shared" si="269"/>
        <v>160</v>
      </c>
      <c r="L243" s="73">
        <v>150</v>
      </c>
      <c r="M243" s="38">
        <f t="shared" si="270"/>
        <v>300</v>
      </c>
      <c r="N243" s="38">
        <f t="shared" si="271"/>
        <v>460</v>
      </c>
      <c r="O243" s="43"/>
    </row>
    <row r="244" spans="1:15" s="4" customFormat="1" x14ac:dyDescent="0.35">
      <c r="A244" s="32">
        <f>IF(G244&lt;&gt;"",1+MAX($A$8:A243),"")</f>
        <v>159</v>
      </c>
      <c r="B244" s="47"/>
      <c r="C244" s="33" t="s">
        <v>218</v>
      </c>
      <c r="D244" s="104">
        <v>1</v>
      </c>
      <c r="E244" s="105">
        <v>0</v>
      </c>
      <c r="F244" s="104">
        <f t="shared" si="267"/>
        <v>1</v>
      </c>
      <c r="G244" s="37" t="s">
        <v>89</v>
      </c>
      <c r="H244" s="125">
        <v>3</v>
      </c>
      <c r="I244" s="71">
        <f t="shared" si="268"/>
        <v>3</v>
      </c>
      <c r="J244" s="95">
        <v>80</v>
      </c>
      <c r="K244" s="72">
        <f t="shared" si="269"/>
        <v>240</v>
      </c>
      <c r="L244" s="73">
        <v>995</v>
      </c>
      <c r="M244" s="38">
        <f t="shared" si="270"/>
        <v>995</v>
      </c>
      <c r="N244" s="38">
        <f t="shared" si="271"/>
        <v>1235</v>
      </c>
      <c r="O244" s="43"/>
    </row>
    <row r="245" spans="1:15" s="4" customFormat="1" x14ac:dyDescent="0.35">
      <c r="A245" s="32">
        <f>IF(G245&lt;&gt;"",1+MAX($A$8:A244),"")</f>
        <v>160</v>
      </c>
      <c r="B245" s="47"/>
      <c r="C245" s="33" t="s">
        <v>219</v>
      </c>
      <c r="D245" s="104">
        <v>1</v>
      </c>
      <c r="E245" s="105">
        <v>0</v>
      </c>
      <c r="F245" s="104">
        <f t="shared" si="267"/>
        <v>1</v>
      </c>
      <c r="G245" s="37" t="s">
        <v>89</v>
      </c>
      <c r="H245" s="125">
        <v>1.5</v>
      </c>
      <c r="I245" s="71">
        <f t="shared" si="268"/>
        <v>1.5</v>
      </c>
      <c r="J245" s="95">
        <v>80</v>
      </c>
      <c r="K245" s="72">
        <f t="shared" si="269"/>
        <v>120</v>
      </c>
      <c r="L245" s="73">
        <v>184</v>
      </c>
      <c r="M245" s="38">
        <f t="shared" si="270"/>
        <v>184</v>
      </c>
      <c r="N245" s="38">
        <f t="shared" si="271"/>
        <v>304</v>
      </c>
      <c r="O245" s="43"/>
    </row>
    <row r="246" spans="1:15" s="4" customFormat="1" x14ac:dyDescent="0.35">
      <c r="A246" s="32">
        <f>IF(G246&lt;&gt;"",1+MAX($A$8:A245),"")</f>
        <v>161</v>
      </c>
      <c r="B246" s="47"/>
      <c r="C246" s="33" t="s">
        <v>220</v>
      </c>
      <c r="D246" s="104">
        <v>7</v>
      </c>
      <c r="E246" s="105">
        <v>0</v>
      </c>
      <c r="F246" s="104">
        <f t="shared" si="267"/>
        <v>7</v>
      </c>
      <c r="G246" s="37" t="s">
        <v>89</v>
      </c>
      <c r="H246" s="125">
        <v>1.5</v>
      </c>
      <c r="I246" s="71">
        <f t="shared" si="268"/>
        <v>10.5</v>
      </c>
      <c r="J246" s="95">
        <v>80</v>
      </c>
      <c r="K246" s="72">
        <f t="shared" si="269"/>
        <v>840</v>
      </c>
      <c r="L246" s="73">
        <v>265</v>
      </c>
      <c r="M246" s="38">
        <f t="shared" si="270"/>
        <v>1855</v>
      </c>
      <c r="N246" s="38">
        <f t="shared" si="271"/>
        <v>2695</v>
      </c>
      <c r="O246" s="43"/>
    </row>
    <row r="247" spans="1:15" s="4" customFormat="1" x14ac:dyDescent="0.35">
      <c r="A247" s="32">
        <f>IF(G247&lt;&gt;"",1+MAX($A$8:A246),"")</f>
        <v>162</v>
      </c>
      <c r="B247" s="47"/>
      <c r="C247" s="33" t="s">
        <v>221</v>
      </c>
      <c r="D247" s="104">
        <v>4</v>
      </c>
      <c r="E247" s="105">
        <v>0</v>
      </c>
      <c r="F247" s="104">
        <f t="shared" si="258"/>
        <v>4</v>
      </c>
      <c r="G247" s="37" t="s">
        <v>89</v>
      </c>
      <c r="H247" s="125">
        <v>1</v>
      </c>
      <c r="I247" s="71">
        <f t="shared" ref="I247:I248" si="272">H247*F247</f>
        <v>4</v>
      </c>
      <c r="J247" s="95">
        <v>80</v>
      </c>
      <c r="K247" s="72">
        <f t="shared" si="259"/>
        <v>320</v>
      </c>
      <c r="L247" s="73">
        <v>148</v>
      </c>
      <c r="M247" s="38">
        <f t="shared" si="260"/>
        <v>592</v>
      </c>
      <c r="N247" s="38">
        <f t="shared" si="261"/>
        <v>912</v>
      </c>
      <c r="O247" s="43"/>
    </row>
    <row r="248" spans="1:15" s="4" customFormat="1" x14ac:dyDescent="0.35">
      <c r="A248" s="32">
        <f>IF(G248&lt;&gt;"",1+MAX($A$8:A247),"")</f>
        <v>163</v>
      </c>
      <c r="B248" s="47"/>
      <c r="C248" s="33" t="s">
        <v>222</v>
      </c>
      <c r="D248" s="104">
        <v>7</v>
      </c>
      <c r="E248" s="105">
        <v>0</v>
      </c>
      <c r="F248" s="104">
        <f t="shared" si="258"/>
        <v>7</v>
      </c>
      <c r="G248" s="37" t="s">
        <v>89</v>
      </c>
      <c r="H248" s="125">
        <v>1.5</v>
      </c>
      <c r="I248" s="71">
        <f t="shared" si="272"/>
        <v>10.5</v>
      </c>
      <c r="J248" s="95">
        <v>80</v>
      </c>
      <c r="K248" s="72">
        <f t="shared" si="259"/>
        <v>840</v>
      </c>
      <c r="L248" s="73">
        <v>250</v>
      </c>
      <c r="M248" s="38">
        <f t="shared" si="260"/>
        <v>1750</v>
      </c>
      <c r="N248" s="38">
        <f t="shared" si="261"/>
        <v>2590</v>
      </c>
      <c r="O248" s="43"/>
    </row>
    <row r="249" spans="1:15" s="4" customFormat="1" x14ac:dyDescent="0.35">
      <c r="A249" s="32" t="str">
        <f>IF(G249&lt;&gt;"",1+MAX($A$8:A248),"")</f>
        <v/>
      </c>
      <c r="B249" s="47"/>
      <c r="C249" s="33"/>
      <c r="D249" s="104"/>
      <c r="E249" s="105"/>
      <c r="F249" s="104"/>
      <c r="G249" s="37"/>
      <c r="H249" s="126"/>
      <c r="I249" s="71"/>
      <c r="J249" s="75"/>
      <c r="K249" s="72"/>
      <c r="L249" s="73"/>
      <c r="M249" s="38"/>
      <c r="N249" s="38"/>
      <c r="O249" s="43"/>
    </row>
    <row r="250" spans="1:15" s="4" customFormat="1" x14ac:dyDescent="0.35">
      <c r="A250" s="32" t="str">
        <f>IF(G250&lt;&gt;"",1+MAX($A$8:A249),"")</f>
        <v/>
      </c>
      <c r="B250" s="48"/>
      <c r="C250" s="109" t="s">
        <v>117</v>
      </c>
      <c r="D250" s="104"/>
      <c r="E250" s="105"/>
      <c r="F250" s="104"/>
      <c r="G250" s="37"/>
      <c r="H250" s="126"/>
      <c r="I250" s="71"/>
      <c r="J250" s="95"/>
      <c r="K250" s="72"/>
      <c r="L250" s="73"/>
      <c r="M250" s="38"/>
      <c r="N250" s="38"/>
      <c r="O250" s="44"/>
    </row>
    <row r="251" spans="1:15" s="4" customFormat="1" x14ac:dyDescent="0.35">
      <c r="A251" s="32">
        <f>IF(G251&lt;&gt;"",1+MAX($A$8:A250),"")</f>
        <v>164</v>
      </c>
      <c r="B251" s="47"/>
      <c r="C251" s="33" t="s">
        <v>223</v>
      </c>
      <c r="D251" s="104">
        <v>2275</v>
      </c>
      <c r="E251" s="105">
        <v>0.05</v>
      </c>
      <c r="F251" s="104">
        <f t="shared" ref="F251" si="273">CEILING(SUM(D251:D251)*(1+E251),1)</f>
        <v>2389</v>
      </c>
      <c r="G251" s="37" t="s">
        <v>121</v>
      </c>
      <c r="H251" s="125">
        <v>3.5999999999999997E-2</v>
      </c>
      <c r="I251" s="71">
        <f t="shared" ref="I251" si="274">H251*F251</f>
        <v>86.003999999999991</v>
      </c>
      <c r="J251" s="95">
        <v>80</v>
      </c>
      <c r="K251" s="72">
        <f t="shared" ref="K251" si="275">J251*I251</f>
        <v>6880.32</v>
      </c>
      <c r="L251" s="73">
        <v>0.42</v>
      </c>
      <c r="M251" s="38">
        <f t="shared" ref="M251" si="276">L251*F251</f>
        <v>1003.38</v>
      </c>
      <c r="N251" s="38">
        <f t="shared" ref="N251" si="277">M251+K251</f>
        <v>7883.7</v>
      </c>
      <c r="O251" s="43"/>
    </row>
    <row r="252" spans="1:15" s="4" customFormat="1" x14ac:dyDescent="0.35">
      <c r="A252" s="32">
        <f>IF(G252&lt;&gt;"",1+MAX($A$8:A251),"")</f>
        <v>165</v>
      </c>
      <c r="B252" s="47"/>
      <c r="C252" s="33" t="s">
        <v>224</v>
      </c>
      <c r="D252" s="104">
        <v>1210</v>
      </c>
      <c r="E252" s="105">
        <v>0.05</v>
      </c>
      <c r="F252" s="104">
        <f t="shared" ref="F252" si="278">CEILING(SUM(D252:D252)*(1+E252),1)</f>
        <v>1271</v>
      </c>
      <c r="G252" s="37" t="s">
        <v>121</v>
      </c>
      <c r="H252" s="125">
        <v>3.5999999999999997E-2</v>
      </c>
      <c r="I252" s="71">
        <f t="shared" ref="I252" si="279">H252*F252</f>
        <v>45.755999999999993</v>
      </c>
      <c r="J252" s="95">
        <v>80</v>
      </c>
      <c r="K252" s="72">
        <f t="shared" ref="K252" si="280">J252*I252</f>
        <v>3660.4799999999996</v>
      </c>
      <c r="L252" s="73">
        <v>0.42</v>
      </c>
      <c r="M252" s="38">
        <f t="shared" ref="M252" si="281">L252*F252</f>
        <v>533.81999999999994</v>
      </c>
      <c r="N252" s="38">
        <f t="shared" ref="N252" si="282">M252+K252</f>
        <v>4194.2999999999993</v>
      </c>
      <c r="O252" s="43"/>
    </row>
    <row r="253" spans="1:15" s="4" customFormat="1" x14ac:dyDescent="0.35">
      <c r="A253" s="32" t="str">
        <f>IF(G253&lt;&gt;"",1+MAX($A$8:A252),"")</f>
        <v/>
      </c>
      <c r="B253" s="47"/>
      <c r="C253" s="33"/>
      <c r="D253" s="104"/>
      <c r="E253" s="105"/>
      <c r="F253" s="104"/>
      <c r="G253" s="37"/>
      <c r="H253" s="126"/>
      <c r="I253" s="71"/>
      <c r="J253" s="95"/>
      <c r="K253" s="72"/>
      <c r="L253" s="73"/>
      <c r="M253" s="38"/>
      <c r="N253" s="38"/>
      <c r="O253" s="43"/>
    </row>
    <row r="254" spans="1:15" s="4" customFormat="1" ht="18.5" x14ac:dyDescent="0.35">
      <c r="A254" s="32" t="str">
        <f>IF(G254&lt;&gt;"",1+MAX($A$8:A253),"")</f>
        <v/>
      </c>
      <c r="B254" s="47"/>
      <c r="C254" s="118" t="s">
        <v>115</v>
      </c>
      <c r="D254" s="104"/>
      <c r="E254" s="105"/>
      <c r="F254" s="104"/>
      <c r="G254" s="37"/>
      <c r="H254" s="126"/>
      <c r="I254" s="71"/>
      <c r="J254" s="95"/>
      <c r="K254" s="72"/>
      <c r="L254" s="73"/>
      <c r="M254" s="38"/>
      <c r="N254" s="38"/>
      <c r="O254" s="43"/>
    </row>
    <row r="255" spans="1:15" s="4" customFormat="1" x14ac:dyDescent="0.35">
      <c r="A255" s="32">
        <f>IF(G255&lt;&gt;"",1+MAX($A$8:A254),"")</f>
        <v>166</v>
      </c>
      <c r="B255" s="47"/>
      <c r="C255" s="33" t="s">
        <v>169</v>
      </c>
      <c r="D255" s="104">
        <v>3485</v>
      </c>
      <c r="E255" s="105">
        <v>0.05</v>
      </c>
      <c r="F255" s="104">
        <f t="shared" ref="F255" si="283">CEILING(SUM(D255:D255)*(1+E255),1)</f>
        <v>3660</v>
      </c>
      <c r="G255" s="37" t="s">
        <v>121</v>
      </c>
      <c r="H255" s="125">
        <v>6.2E-2</v>
      </c>
      <c r="I255" s="71">
        <f t="shared" ref="I255:I256" si="284">H255*F255</f>
        <v>226.92</v>
      </c>
      <c r="J255" s="95">
        <v>80</v>
      </c>
      <c r="K255" s="72">
        <f t="shared" ref="K255:K256" si="285">J255*I255</f>
        <v>18153.599999999999</v>
      </c>
      <c r="L255" s="73">
        <v>1.34</v>
      </c>
      <c r="M255" s="38">
        <f t="shared" ref="M255:M256" si="286">L255*F255</f>
        <v>4904.4000000000005</v>
      </c>
      <c r="N255" s="38">
        <f t="shared" ref="N255:N256" si="287">M255+K255</f>
        <v>23058</v>
      </c>
      <c r="O255" s="43"/>
    </row>
    <row r="256" spans="1:15" s="4" customFormat="1" ht="31" x14ac:dyDescent="0.35">
      <c r="A256" s="32">
        <f>IF(G256&lt;&gt;"",1+MAX($A$8:A255),"")</f>
        <v>167</v>
      </c>
      <c r="B256" s="47"/>
      <c r="C256" s="93" t="s">
        <v>208</v>
      </c>
      <c r="D256" s="107">
        <v>1</v>
      </c>
      <c r="E256" s="105">
        <v>0</v>
      </c>
      <c r="F256" s="104">
        <f>CEILING(SUM(D256:D256)*(1+E256),1)</f>
        <v>1</v>
      </c>
      <c r="G256" s="37" t="s">
        <v>88</v>
      </c>
      <c r="H256" s="125">
        <v>5</v>
      </c>
      <c r="I256" s="71">
        <f t="shared" si="284"/>
        <v>5</v>
      </c>
      <c r="J256" s="95">
        <v>80</v>
      </c>
      <c r="K256" s="72">
        <f t="shared" si="285"/>
        <v>400</v>
      </c>
      <c r="L256" s="73">
        <v>1100</v>
      </c>
      <c r="M256" s="38">
        <f t="shared" si="286"/>
        <v>1100</v>
      </c>
      <c r="N256" s="38">
        <f t="shared" si="287"/>
        <v>1500</v>
      </c>
      <c r="O256" s="43"/>
    </row>
    <row r="257" spans="1:19" s="4" customFormat="1" x14ac:dyDescent="0.35">
      <c r="A257" s="81" t="str">
        <f>IF(G257&lt;&gt;"",1+MAX($A$8:A144),"")</f>
        <v/>
      </c>
      <c r="B257" s="82"/>
      <c r="C257" s="33"/>
      <c r="D257" s="52"/>
      <c r="E257" s="83"/>
      <c r="F257" s="36"/>
      <c r="G257" s="84"/>
      <c r="H257" s="85"/>
      <c r="I257" s="86"/>
      <c r="J257" s="87"/>
      <c r="K257" s="88"/>
      <c r="L257" s="89"/>
      <c r="M257" s="38"/>
      <c r="N257" s="38"/>
      <c r="O257" s="90"/>
    </row>
    <row r="258" spans="1:19" s="4" customFormat="1" ht="16" thickBot="1" x14ac:dyDescent="0.4">
      <c r="A258" s="62" t="s">
        <v>3</v>
      </c>
      <c r="B258" s="62"/>
      <c r="C258" s="63"/>
      <c r="D258" s="64"/>
      <c r="E258" s="64"/>
      <c r="F258" s="65"/>
      <c r="G258" s="64"/>
      <c r="H258" s="64"/>
      <c r="I258" s="77">
        <f>SUM(I8:I257)</f>
        <v>3839.3740000000003</v>
      </c>
      <c r="J258" s="64"/>
      <c r="K258" s="79">
        <f>SUM(K8:K257)</f>
        <v>307149.91999999993</v>
      </c>
      <c r="L258" s="64"/>
      <c r="M258" s="79">
        <f>SUM(M8:M257)</f>
        <v>223001.81999999995</v>
      </c>
      <c r="N258" s="79">
        <f>SUM(N8:N257)</f>
        <v>530151.74</v>
      </c>
      <c r="O258" s="79">
        <f>SUM(O8:O257)</f>
        <v>530151.74</v>
      </c>
      <c r="P258" s="103"/>
    </row>
    <row r="259" spans="1:19" ht="16" thickTop="1" x14ac:dyDescent="0.35">
      <c r="R259" s="4"/>
      <c r="S259" s="4"/>
    </row>
    <row r="260" spans="1:19" x14ac:dyDescent="0.35">
      <c r="R260" s="4"/>
      <c r="S260" s="4"/>
    </row>
    <row r="261" spans="1:19" hidden="1" x14ac:dyDescent="0.35">
      <c r="R261" s="4"/>
      <c r="S261" s="4"/>
    </row>
    <row r="262" spans="1:19" hidden="1" x14ac:dyDescent="0.35">
      <c r="C262" t="s">
        <v>14</v>
      </c>
      <c r="D262" t="s">
        <v>13</v>
      </c>
      <c r="R262" s="4"/>
      <c r="S262" s="4"/>
    </row>
    <row r="263" spans="1:19" hidden="1" x14ac:dyDescent="0.35">
      <c r="C263" t="s">
        <v>23</v>
      </c>
      <c r="D263" t="s">
        <v>22</v>
      </c>
      <c r="R263" s="4"/>
      <c r="S263" s="4"/>
    </row>
    <row r="264" spans="1:19" hidden="1" x14ac:dyDescent="0.35">
      <c r="C264" t="s">
        <v>25</v>
      </c>
      <c r="D264" t="s">
        <v>24</v>
      </c>
      <c r="R264" s="4"/>
      <c r="S264" s="4"/>
    </row>
    <row r="265" spans="1:19" hidden="1" x14ac:dyDescent="0.35">
      <c r="C265" t="s">
        <v>27</v>
      </c>
      <c r="D265" t="s">
        <v>26</v>
      </c>
      <c r="R265" s="19"/>
      <c r="S265" s="19"/>
    </row>
    <row r="266" spans="1:19" hidden="1" x14ac:dyDescent="0.35">
      <c r="C266" t="s">
        <v>29</v>
      </c>
      <c r="D266" t="s">
        <v>28</v>
      </c>
    </row>
    <row r="267" spans="1:19" hidden="1" x14ac:dyDescent="0.35">
      <c r="C267" t="s">
        <v>31</v>
      </c>
      <c r="D267" t="s">
        <v>30</v>
      </c>
    </row>
    <row r="268" spans="1:19" hidden="1" x14ac:dyDescent="0.35">
      <c r="C268" t="s">
        <v>33</v>
      </c>
      <c r="D268" t="s">
        <v>32</v>
      </c>
    </row>
    <row r="269" spans="1:19" hidden="1" x14ac:dyDescent="0.35">
      <c r="C269" t="s">
        <v>35</v>
      </c>
      <c r="D269" t="s">
        <v>34</v>
      </c>
      <c r="R269" s="1"/>
      <c r="S269" s="1"/>
    </row>
    <row r="270" spans="1:19" hidden="1" x14ac:dyDescent="0.35">
      <c r="C270" t="s">
        <v>37</v>
      </c>
      <c r="D270" t="s">
        <v>36</v>
      </c>
      <c r="R270" s="1"/>
      <c r="S270" s="1"/>
    </row>
    <row r="271" spans="1:19" hidden="1" x14ac:dyDescent="0.35">
      <c r="C271" t="s">
        <v>39</v>
      </c>
      <c r="D271" t="s">
        <v>38</v>
      </c>
      <c r="R271" s="1"/>
      <c r="S271" s="1"/>
    </row>
    <row r="272" spans="1:19" hidden="1" x14ac:dyDescent="0.35">
      <c r="C272" t="s">
        <v>41</v>
      </c>
      <c r="D272" t="s">
        <v>40</v>
      </c>
    </row>
    <row r="273" spans="3:4" hidden="1" x14ac:dyDescent="0.35">
      <c r="C273" t="s">
        <v>43</v>
      </c>
      <c r="D273" t="s">
        <v>42</v>
      </c>
    </row>
    <row r="274" spans="3:4" hidden="1" x14ac:dyDescent="0.35">
      <c r="C274" t="s">
        <v>45</v>
      </c>
      <c r="D274" t="s">
        <v>44</v>
      </c>
    </row>
    <row r="275" spans="3:4" hidden="1" x14ac:dyDescent="0.35">
      <c r="C275" t="s">
        <v>47</v>
      </c>
      <c r="D275" t="s">
        <v>46</v>
      </c>
    </row>
    <row r="276" spans="3:4" hidden="1" x14ac:dyDescent="0.35">
      <c r="C276" t="s">
        <v>49</v>
      </c>
      <c r="D276" t="s">
        <v>48</v>
      </c>
    </row>
    <row r="277" spans="3:4" hidden="1" x14ac:dyDescent="0.35">
      <c r="C277" t="s">
        <v>51</v>
      </c>
      <c r="D277" t="s">
        <v>50</v>
      </c>
    </row>
    <row r="278" spans="3:4" hidden="1" x14ac:dyDescent="0.35">
      <c r="C278" t="s">
        <v>53</v>
      </c>
      <c r="D278" t="s">
        <v>52</v>
      </c>
    </row>
    <row r="279" spans="3:4" hidden="1" x14ac:dyDescent="0.35">
      <c r="C279" t="s">
        <v>55</v>
      </c>
      <c r="D279" t="s">
        <v>54</v>
      </c>
    </row>
    <row r="280" spans="3:4" hidden="1" x14ac:dyDescent="0.35">
      <c r="C280" t="s">
        <v>57</v>
      </c>
      <c r="D280" t="s">
        <v>56</v>
      </c>
    </row>
    <row r="281" spans="3:4" hidden="1" x14ac:dyDescent="0.35">
      <c r="C281" t="s">
        <v>59</v>
      </c>
      <c r="D281" t="s">
        <v>58</v>
      </c>
    </row>
    <row r="282" spans="3:4" hidden="1" x14ac:dyDescent="0.35">
      <c r="C282" t="s">
        <v>61</v>
      </c>
      <c r="D282" t="s">
        <v>60</v>
      </c>
    </row>
    <row r="283" spans="3:4" hidden="1" x14ac:dyDescent="0.35">
      <c r="C283" t="s">
        <v>63</v>
      </c>
      <c r="D283" t="s">
        <v>62</v>
      </c>
    </row>
    <row r="284" spans="3:4" hidden="1" x14ac:dyDescent="0.35">
      <c r="C284" t="s">
        <v>65</v>
      </c>
      <c r="D284" t="s">
        <v>64</v>
      </c>
    </row>
    <row r="285" spans="3:4" hidden="1" x14ac:dyDescent="0.35">
      <c r="C285" t="s">
        <v>67</v>
      </c>
      <c r="D285" t="s">
        <v>66</v>
      </c>
    </row>
  </sheetData>
  <dataValidations count="1">
    <dataValidation type="list" allowBlank="1" showInputMessage="1" showErrorMessage="1" sqref="C8:C9 C230 C18 C24 C214">
      <formula1>$C$262:$C$285</formula1>
    </dataValidation>
  </dataValidations>
  <printOptions horizontalCentered="1"/>
  <pageMargins left="0.1" right="0.1" top="0.3" bottom="0.3" header="0.3" footer="0.1"/>
  <pageSetup paperSize="9" scale="34" orientation="portrait" r:id="rId1"/>
  <headerFooter>
    <oddFooter>&amp;C&amp;10&amp;P of &amp;N&amp;R&amp;8&amp;F</oddFooter>
  </headerFooter>
  <colBreaks count="1" manualBreakCount="1">
    <brk id="15" max="1048575" man="1"/>
  </colBreaks>
  <ignoredErrors>
    <ignoredError sqref="D5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59"/>
  <sheetViews>
    <sheetView view="pageBreakPreview" zoomScale="85" zoomScaleNormal="85" zoomScaleSheetLayoutView="85" workbookViewId="0">
      <selection activeCell="D2" sqref="D2"/>
    </sheetView>
  </sheetViews>
  <sheetFormatPr defaultColWidth="8.84375" defaultRowHeight="15.5" x14ac:dyDescent="0.35"/>
  <cols>
    <col min="1" max="1" width="6.69140625" style="1" customWidth="1"/>
    <col min="2" max="2" width="13.23046875" style="1" customWidth="1"/>
    <col min="3" max="3" width="35.69140625" style="7" customWidth="1"/>
    <col min="4" max="4" width="9.69140625" style="6" customWidth="1"/>
    <col min="5" max="5" width="5.69140625" style="6" customWidth="1"/>
    <col min="6" max="6" width="10.69140625" style="6" customWidth="1"/>
    <col min="7" max="7" width="6.69140625" style="1" customWidth="1"/>
    <col min="8" max="12" width="7.69140625" style="1" customWidth="1"/>
    <col min="13" max="15" width="14.69140625" style="1" customWidth="1"/>
    <col min="16" max="16384" width="8.84375" style="2"/>
  </cols>
  <sheetData>
    <row r="1" spans="1:59" x14ac:dyDescent="0.35">
      <c r="A1" s="12"/>
      <c r="B1" s="13"/>
      <c r="C1" s="14" t="s">
        <v>81</v>
      </c>
      <c r="D1" s="54" t="str">
        <f>'BASE BID'!D1</f>
        <v>Div (02, 26, 27 &amp; 28)</v>
      </c>
      <c r="E1" s="27"/>
      <c r="F1" s="13"/>
      <c r="G1" s="14"/>
      <c r="H1" s="14"/>
      <c r="I1" s="14"/>
      <c r="J1" s="14"/>
      <c r="K1" s="14"/>
      <c r="L1" s="14"/>
      <c r="M1" s="14"/>
      <c r="N1" s="60"/>
      <c r="O1" s="15"/>
      <c r="P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</row>
    <row r="2" spans="1:59" x14ac:dyDescent="0.35">
      <c r="A2" s="8"/>
      <c r="C2" s="18" t="s">
        <v>20</v>
      </c>
      <c r="D2" s="16" t="str">
        <f>'BASE BID'!D2</f>
        <v>Tehama County Corning Veteran's Hall-1620 Solano St. Corning, Ca</v>
      </c>
      <c r="E2" s="28"/>
      <c r="F2" s="1"/>
      <c r="G2" s="18"/>
      <c r="H2" s="18"/>
      <c r="I2" s="18"/>
      <c r="J2" s="18"/>
      <c r="K2" s="18"/>
      <c r="L2" s="18"/>
      <c r="M2" s="18"/>
      <c r="N2" s="61"/>
      <c r="O2" s="17"/>
      <c r="P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</row>
    <row r="3" spans="1:59" x14ac:dyDescent="0.35">
      <c r="A3" s="8"/>
      <c r="C3" s="18" t="s">
        <v>21</v>
      </c>
      <c r="D3" s="76">
        <f>'BASE BID'!D3</f>
        <v>45770</v>
      </c>
      <c r="E3" s="28"/>
      <c r="F3" s="1"/>
      <c r="G3" s="18"/>
      <c r="H3" s="18"/>
      <c r="I3" s="18"/>
      <c r="J3" s="18"/>
      <c r="K3" s="18"/>
      <c r="L3" s="18"/>
      <c r="M3" s="18"/>
      <c r="N3" s="61"/>
      <c r="O3" s="17"/>
      <c r="P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</row>
    <row r="4" spans="1:59" x14ac:dyDescent="0.35">
      <c r="A4" s="8"/>
      <c r="C4" s="18" t="s">
        <v>91</v>
      </c>
      <c r="D4" s="16" t="str">
        <f>'BASE BID'!D4</f>
        <v>Private</v>
      </c>
      <c r="E4" s="28"/>
      <c r="F4" s="1"/>
      <c r="G4" s="18"/>
      <c r="H4" s="18"/>
      <c r="I4" s="18"/>
      <c r="J4" s="18"/>
      <c r="K4" s="18"/>
      <c r="L4" s="18"/>
      <c r="M4" s="18"/>
      <c r="N4" s="61"/>
      <c r="O4" s="17"/>
      <c r="P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</row>
    <row r="5" spans="1:59" x14ac:dyDescent="0.35">
      <c r="A5" s="8"/>
      <c r="C5" s="18" t="s">
        <v>70</v>
      </c>
      <c r="D5" s="78" t="str">
        <f>'BASE BID'!D5</f>
        <v>00</v>
      </c>
      <c r="E5" s="28"/>
      <c r="F5" s="1"/>
      <c r="G5" s="18"/>
      <c r="H5" s="18"/>
      <c r="I5" s="18"/>
      <c r="J5" s="18"/>
      <c r="K5" s="18"/>
      <c r="L5" s="18"/>
      <c r="M5" s="18"/>
      <c r="N5" s="61"/>
      <c r="O5" s="17"/>
      <c r="P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</row>
    <row r="6" spans="1:59" ht="20.5" customHeight="1" x14ac:dyDescent="0.35">
      <c r="A6" s="25"/>
      <c r="B6" s="23"/>
      <c r="C6" s="26"/>
      <c r="D6" s="22"/>
      <c r="E6" s="30"/>
      <c r="F6" s="23"/>
      <c r="G6" s="29"/>
      <c r="H6" s="29"/>
      <c r="I6" s="29"/>
      <c r="J6" s="29"/>
      <c r="K6" s="29"/>
      <c r="L6" s="29"/>
      <c r="M6" s="29"/>
      <c r="N6" s="53"/>
      <c r="O6" s="24"/>
      <c r="P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</row>
    <row r="7" spans="1:59" s="3" customFormat="1" ht="31" x14ac:dyDescent="0.35">
      <c r="A7" s="111" t="s">
        <v>1</v>
      </c>
      <c r="B7" s="112" t="s">
        <v>69</v>
      </c>
      <c r="C7" s="113" t="s">
        <v>0</v>
      </c>
      <c r="D7" s="113"/>
      <c r="E7" s="113"/>
      <c r="F7" s="113"/>
      <c r="G7" s="114"/>
      <c r="H7" s="114"/>
      <c r="I7" s="114"/>
      <c r="J7" s="114"/>
      <c r="K7" s="114"/>
      <c r="L7" s="115"/>
      <c r="M7" s="113" t="s">
        <v>77</v>
      </c>
      <c r="N7" s="113" t="s">
        <v>79</v>
      </c>
      <c r="O7" s="117" t="s">
        <v>10</v>
      </c>
    </row>
    <row r="8" spans="1:59" s="51" customFormat="1" x14ac:dyDescent="0.35">
      <c r="A8" s="46" t="str">
        <f>IF(G8&lt;&gt;"",1+MAX(#REF!),"")</f>
        <v/>
      </c>
      <c r="B8" s="49" t="str">
        <f>VLOOKUP($C8,$C$36:$D$59,2,0)</f>
        <v>01 00</v>
      </c>
      <c r="C8" s="50" t="s">
        <v>14</v>
      </c>
      <c r="D8" s="31"/>
      <c r="E8" s="31"/>
      <c r="F8" s="31"/>
      <c r="G8" s="31"/>
      <c r="H8" s="31"/>
      <c r="I8" s="31"/>
      <c r="J8" s="31"/>
      <c r="K8" s="31"/>
      <c r="L8" s="31"/>
      <c r="M8" s="101">
        <f>SUM('BASE BID'!K9:K17)</f>
        <v>0</v>
      </c>
      <c r="N8" s="101">
        <f>SUM('BASE BID'!M9:M17)</f>
        <v>0</v>
      </c>
      <c r="O8" s="101">
        <f>SUMIF('BASE BID'!C:C,'BASE BID'!C8,'BASE BID'!O:O)</f>
        <v>0</v>
      </c>
      <c r="P8" s="1"/>
      <c r="T8" s="2"/>
      <c r="U8" s="2"/>
      <c r="V8" s="2"/>
    </row>
    <row r="9" spans="1:59" s="4" customFormat="1" x14ac:dyDescent="0.35">
      <c r="A9" s="46"/>
      <c r="B9" s="49" t="str">
        <f>VLOOKUP($C9,$C$36:$D$59,2,0)</f>
        <v>02 00</v>
      </c>
      <c r="C9" s="50" t="s">
        <v>23</v>
      </c>
      <c r="D9" s="31"/>
      <c r="E9" s="31"/>
      <c r="F9" s="31"/>
      <c r="G9" s="31"/>
      <c r="H9" s="31"/>
      <c r="I9" s="31"/>
      <c r="J9" s="31"/>
      <c r="K9" s="31"/>
      <c r="L9" s="31"/>
      <c r="M9" s="101">
        <f>SUM('BASE BID'!K19:K23)</f>
        <v>27210.239999999998</v>
      </c>
      <c r="N9" s="101">
        <f>SUM('BASE BID'!M19:M23)</f>
        <v>0</v>
      </c>
      <c r="O9" s="101">
        <f>SUM('BASE BID'!N19:N23)</f>
        <v>27210.239999999998</v>
      </c>
    </row>
    <row r="10" spans="1:59" s="4" customFormat="1" x14ac:dyDescent="0.35">
      <c r="A10" s="46" t="str">
        <f>IF(G10&lt;&gt;"",1+MAX($A$8:A9),"")</f>
        <v/>
      </c>
      <c r="B10" s="49" t="str">
        <f>VLOOKUP($C10,$C$36:$D$59,2,0)</f>
        <v>26 00</v>
      </c>
      <c r="C10" s="50" t="s">
        <v>57</v>
      </c>
      <c r="D10" s="31"/>
      <c r="E10" s="31"/>
      <c r="F10" s="31"/>
      <c r="G10" s="31"/>
      <c r="H10" s="31"/>
      <c r="I10" s="31"/>
      <c r="J10" s="31"/>
      <c r="K10" s="31"/>
      <c r="L10" s="31"/>
      <c r="M10" s="101">
        <f>SUM('BASE BID'!K25:K213)</f>
        <v>230521.44000000003</v>
      </c>
      <c r="N10" s="101">
        <f>SUM('BASE BID'!M25:M213)</f>
        <v>192978.31999999995</v>
      </c>
      <c r="O10" s="101">
        <f>SUM('BASE BID'!N25:N213)</f>
        <v>423499.76</v>
      </c>
    </row>
    <row r="11" spans="1:59" s="4" customFormat="1" x14ac:dyDescent="0.35">
      <c r="A11" s="46" t="str">
        <f>IF(G11&lt;&gt;"",1+MAX($A$8:A10),"")</f>
        <v/>
      </c>
      <c r="B11" s="49" t="str">
        <f>VLOOKUP($C11,$C$36:$D$59,2,0)</f>
        <v>27 00</v>
      </c>
      <c r="C11" s="50" t="s">
        <v>59</v>
      </c>
      <c r="D11" s="31"/>
      <c r="E11" s="31"/>
      <c r="F11" s="31"/>
      <c r="G11" s="31"/>
      <c r="H11" s="31"/>
      <c r="I11" s="31"/>
      <c r="J11" s="31"/>
      <c r="K11" s="31"/>
      <c r="L11" s="31"/>
      <c r="M11" s="101">
        <f>SUM('BASE BID'!K215:K228)</f>
        <v>11363.84</v>
      </c>
      <c r="N11" s="101">
        <f>SUM('BASE BID'!M215:M228)</f>
        <v>3663.9</v>
      </c>
      <c r="O11" s="101">
        <f>SUM('BASE BID'!N215:N228)</f>
        <v>15027.739999999998</v>
      </c>
    </row>
    <row r="12" spans="1:59" s="4" customFormat="1" x14ac:dyDescent="0.35">
      <c r="A12" s="46" t="str">
        <f>IF(G12&lt;&gt;"",1+MAX($A$8:A11),"")</f>
        <v/>
      </c>
      <c r="B12" s="49" t="str">
        <f>VLOOKUP($C12,$C$36:$D$59,2,0)</f>
        <v>28 00</v>
      </c>
      <c r="C12" s="50" t="s">
        <v>61</v>
      </c>
      <c r="D12" s="31"/>
      <c r="E12" s="31"/>
      <c r="F12" s="31"/>
      <c r="G12" s="31"/>
      <c r="H12" s="31"/>
      <c r="I12" s="31"/>
      <c r="J12" s="31"/>
      <c r="K12" s="31"/>
      <c r="L12" s="31"/>
      <c r="M12" s="101">
        <f>SUM('BASE BID'!K231:K256)</f>
        <v>38054.399999999994</v>
      </c>
      <c r="N12" s="101">
        <f>SUM('BASE BID'!M231:M256)</f>
        <v>26359.600000000002</v>
      </c>
      <c r="O12" s="101">
        <f>SUM('BASE BID'!N231:N256)</f>
        <v>64414</v>
      </c>
    </row>
    <row r="13" spans="1:59" s="4" customFormat="1" ht="16" thickBot="1" x14ac:dyDescent="0.4">
      <c r="A13" s="62" t="s">
        <v>3</v>
      </c>
      <c r="B13" s="62"/>
      <c r="C13" s="63"/>
      <c r="D13" s="64"/>
      <c r="E13" s="64"/>
      <c r="F13" s="65"/>
      <c r="G13" s="64"/>
      <c r="H13" s="64"/>
      <c r="I13" s="64"/>
      <c r="J13" s="64"/>
      <c r="K13" s="64"/>
      <c r="L13" s="64"/>
      <c r="M13" s="66">
        <f>SUM(M8:M12)</f>
        <v>307149.92000000004</v>
      </c>
      <c r="N13" s="66">
        <f>SUM(N8:N12)</f>
        <v>223001.81999999995</v>
      </c>
      <c r="O13" s="66">
        <f>SUM(O8:O12)</f>
        <v>530151.74</v>
      </c>
    </row>
    <row r="14" spans="1:59" s="4" customFormat="1" ht="16.5" thickTop="1" thickBot="1" x14ac:dyDescent="0.4">
      <c r="A14" s="100" t="s">
        <v>101</v>
      </c>
      <c r="B14" s="62"/>
      <c r="C14" s="63"/>
      <c r="D14" s="91">
        <v>8.2500000000000004E-2</v>
      </c>
      <c r="E14" s="64"/>
      <c r="F14" s="65"/>
      <c r="G14" s="64"/>
      <c r="H14" s="64"/>
      <c r="I14" s="64"/>
      <c r="J14" s="64"/>
      <c r="K14" s="64"/>
      <c r="L14" s="64"/>
      <c r="M14" s="66">
        <v>0</v>
      </c>
      <c r="N14" s="68">
        <f>D14*N13</f>
        <v>18397.650149999998</v>
      </c>
      <c r="O14" s="102">
        <f>M14+N14</f>
        <v>18397.650149999998</v>
      </c>
    </row>
    <row r="15" spans="1:59" s="4" customFormat="1" ht="16.5" thickTop="1" thickBot="1" x14ac:dyDescent="0.4">
      <c r="A15" s="100" t="s">
        <v>106</v>
      </c>
      <c r="B15" s="62"/>
      <c r="C15" s="63"/>
      <c r="D15" s="67">
        <v>0.1</v>
      </c>
      <c r="E15" s="64"/>
      <c r="F15" s="65"/>
      <c r="G15" s="64"/>
      <c r="H15" s="64"/>
      <c r="I15" s="64"/>
      <c r="J15" s="64"/>
      <c r="K15" s="64"/>
      <c r="L15" s="64"/>
      <c r="M15" s="66">
        <v>0</v>
      </c>
      <c r="N15" s="68">
        <f>D15*N13</f>
        <v>22300.181999999997</v>
      </c>
      <c r="O15" s="102">
        <f>M15+N15</f>
        <v>22300.181999999997</v>
      </c>
    </row>
    <row r="16" spans="1:59" s="4" customFormat="1" ht="16.5" thickTop="1" thickBot="1" x14ac:dyDescent="0.4">
      <c r="A16" s="100" t="s">
        <v>107</v>
      </c>
      <c r="B16" s="62"/>
      <c r="C16" s="63"/>
      <c r="D16" s="67">
        <v>0.15</v>
      </c>
      <c r="E16" s="64"/>
      <c r="F16" s="65"/>
      <c r="G16" s="64"/>
      <c r="H16" s="64"/>
      <c r="I16" s="64"/>
      <c r="J16" s="64"/>
      <c r="K16" s="64"/>
      <c r="L16" s="64"/>
      <c r="M16" s="66">
        <f>M13*D16</f>
        <v>46072.488000000005</v>
      </c>
      <c r="N16" s="68">
        <v>0</v>
      </c>
      <c r="O16" s="102">
        <f>M16+N16</f>
        <v>46072.488000000005</v>
      </c>
    </row>
    <row r="17" spans="1:15" s="4" customFormat="1" ht="16.5" thickTop="1" thickBot="1" x14ac:dyDescent="0.4">
      <c r="A17" s="100" t="s">
        <v>276</v>
      </c>
      <c r="B17" s="62"/>
      <c r="C17" s="63"/>
      <c r="D17" s="80">
        <v>1.4999999999999999E-2</v>
      </c>
      <c r="E17" s="64"/>
      <c r="F17" s="65"/>
      <c r="G17" s="64"/>
      <c r="H17" s="64"/>
      <c r="I17" s="64"/>
      <c r="J17" s="64"/>
      <c r="K17" s="64"/>
      <c r="L17" s="64"/>
      <c r="M17" s="80"/>
      <c r="N17" s="68"/>
      <c r="O17" s="102">
        <f>D17*SUM(O13:O16)</f>
        <v>9253.8309022499998</v>
      </c>
    </row>
    <row r="18" spans="1:15" s="4" customFormat="1" ht="16.5" thickTop="1" thickBot="1" x14ac:dyDescent="0.4">
      <c r="A18" s="62" t="s">
        <v>4</v>
      </c>
      <c r="B18" s="62"/>
      <c r="C18" s="63"/>
      <c r="D18" s="64"/>
      <c r="E18" s="64"/>
      <c r="F18" s="65"/>
      <c r="G18" s="64"/>
      <c r="H18" s="64"/>
      <c r="I18" s="64"/>
      <c r="J18" s="64"/>
      <c r="K18" s="64"/>
      <c r="L18" s="64"/>
      <c r="M18" s="63"/>
      <c r="N18" s="66"/>
      <c r="O18" s="66">
        <f>SUM(O13:O17)</f>
        <v>626175.89105225005</v>
      </c>
    </row>
    <row r="19" spans="1:15" s="4" customFormat="1" ht="16" thickTop="1" x14ac:dyDescent="0.35">
      <c r="A19" s="55"/>
      <c r="B19" s="55"/>
      <c r="C19" s="56"/>
      <c r="D19" s="57"/>
      <c r="E19" s="57"/>
      <c r="F19" s="58"/>
      <c r="G19" s="57"/>
      <c r="H19" s="57"/>
      <c r="I19" s="57"/>
      <c r="J19" s="57"/>
      <c r="K19" s="57"/>
      <c r="L19" s="57"/>
      <c r="M19" s="56"/>
      <c r="N19" s="59"/>
      <c r="O19" s="59"/>
    </row>
    <row r="20" spans="1:15" x14ac:dyDescent="0.35">
      <c r="B20" s="9" t="s">
        <v>5</v>
      </c>
      <c r="G20" s="69"/>
      <c r="H20" s="69"/>
      <c r="I20" s="69"/>
      <c r="J20" s="69"/>
      <c r="K20" s="69"/>
      <c r="L20" s="69"/>
      <c r="M20" s="70" t="s">
        <v>6</v>
      </c>
      <c r="N20" s="2"/>
      <c r="O20" s="69"/>
    </row>
    <row r="21" spans="1:15" x14ac:dyDescent="0.35">
      <c r="A21" s="1">
        <v>1</v>
      </c>
      <c r="B21" s="10" t="s">
        <v>7</v>
      </c>
      <c r="G21" s="20"/>
      <c r="H21" s="20"/>
      <c r="I21" s="20"/>
      <c r="J21" s="20"/>
      <c r="K21" s="20"/>
      <c r="L21" s="20"/>
      <c r="M21" s="21" t="s">
        <v>12</v>
      </c>
      <c r="N21" s="2"/>
      <c r="O21" s="20"/>
    </row>
    <row r="22" spans="1:15" x14ac:dyDescent="0.35">
      <c r="A22" s="1">
        <v>2</v>
      </c>
      <c r="B22" s="10" t="s">
        <v>19</v>
      </c>
      <c r="C22" s="2"/>
      <c r="D22" s="5"/>
      <c r="E22" s="5"/>
      <c r="F22" s="2"/>
      <c r="G22" s="11"/>
      <c r="H22" s="11"/>
      <c r="I22" s="11"/>
      <c r="J22" s="11"/>
      <c r="K22" s="11"/>
      <c r="L22" s="11"/>
      <c r="M22" s="11" t="s">
        <v>8</v>
      </c>
      <c r="N22" s="2"/>
      <c r="O22" s="11"/>
    </row>
    <row r="23" spans="1:15" s="1" customFormat="1" x14ac:dyDescent="0.35">
      <c r="B23" s="2"/>
      <c r="D23" s="6"/>
      <c r="E23" s="6"/>
      <c r="F23" s="6"/>
      <c r="G23" s="11"/>
      <c r="H23" s="11"/>
      <c r="I23" s="11"/>
      <c r="J23" s="11"/>
      <c r="K23" s="11"/>
      <c r="L23" s="11"/>
      <c r="M23" s="10" t="s">
        <v>68</v>
      </c>
      <c r="O23" s="11"/>
    </row>
    <row r="24" spans="1:15" s="1" customFormat="1" x14ac:dyDescent="0.35">
      <c r="B24" s="9" t="s">
        <v>2</v>
      </c>
      <c r="D24" s="6"/>
      <c r="E24" s="6"/>
      <c r="F24" s="6"/>
      <c r="M24" s="21" t="s">
        <v>11</v>
      </c>
    </row>
    <row r="25" spans="1:15" s="1" customFormat="1" x14ac:dyDescent="0.35">
      <c r="A25" s="1">
        <v>1</v>
      </c>
      <c r="B25" s="21" t="s">
        <v>15</v>
      </c>
      <c r="D25" s="6"/>
      <c r="E25" s="6"/>
      <c r="F25" s="6"/>
      <c r="M25" s="7" t="s">
        <v>87</v>
      </c>
    </row>
    <row r="26" spans="1:15" x14ac:dyDescent="0.35">
      <c r="A26" s="1">
        <v>2</v>
      </c>
      <c r="B26" s="21" t="s">
        <v>18</v>
      </c>
      <c r="M26" s="11" t="s">
        <v>110</v>
      </c>
      <c r="N26" s="2"/>
    </row>
    <row r="27" spans="1:15" x14ac:dyDescent="0.35">
      <c r="A27" s="1">
        <v>3</v>
      </c>
      <c r="B27" s="21" t="s">
        <v>17</v>
      </c>
      <c r="M27" s="11" t="s">
        <v>111</v>
      </c>
      <c r="N27" s="2"/>
    </row>
    <row r="28" spans="1:15" x14ac:dyDescent="0.35">
      <c r="A28" s="1">
        <v>4</v>
      </c>
      <c r="B28" s="21" t="s">
        <v>16</v>
      </c>
      <c r="M28" s="11" t="s">
        <v>86</v>
      </c>
      <c r="N28" s="2"/>
    </row>
    <row r="29" spans="1:15" x14ac:dyDescent="0.35">
      <c r="B29" s="21"/>
      <c r="M29" s="11" t="s">
        <v>112</v>
      </c>
      <c r="N29" s="2"/>
    </row>
    <row r="30" spans="1:15" x14ac:dyDescent="0.35">
      <c r="B30" s="21"/>
      <c r="M30" s="11" t="s">
        <v>85</v>
      </c>
      <c r="N30" s="2"/>
    </row>
    <row r="31" spans="1:15" x14ac:dyDescent="0.35">
      <c r="B31" s="21"/>
      <c r="M31" s="11" t="s">
        <v>84</v>
      </c>
    </row>
    <row r="32" spans="1:15" x14ac:dyDescent="0.35">
      <c r="B32" s="21"/>
      <c r="M32" s="11" t="s">
        <v>83</v>
      </c>
    </row>
    <row r="33" spans="2:13" x14ac:dyDescent="0.35">
      <c r="B33" s="21"/>
      <c r="M33" s="21" t="s">
        <v>82</v>
      </c>
    </row>
    <row r="34" spans="2:13" x14ac:dyDescent="0.35">
      <c r="M34" s="2"/>
    </row>
    <row r="35" spans="2:13" x14ac:dyDescent="0.35">
      <c r="M35" s="2"/>
    </row>
    <row r="36" spans="2:13" hidden="1" x14ac:dyDescent="0.35">
      <c r="C36" t="s">
        <v>14</v>
      </c>
      <c r="D36" t="s">
        <v>13</v>
      </c>
    </row>
    <row r="37" spans="2:13" hidden="1" x14ac:dyDescent="0.35">
      <c r="C37" t="s">
        <v>23</v>
      </c>
      <c r="D37" t="s">
        <v>22</v>
      </c>
    </row>
    <row r="38" spans="2:13" hidden="1" x14ac:dyDescent="0.35">
      <c r="C38" t="s">
        <v>25</v>
      </c>
      <c r="D38" t="s">
        <v>24</v>
      </c>
    </row>
    <row r="39" spans="2:13" hidden="1" x14ac:dyDescent="0.35">
      <c r="C39" t="s">
        <v>27</v>
      </c>
      <c r="D39" t="s">
        <v>26</v>
      </c>
    </row>
    <row r="40" spans="2:13" hidden="1" x14ac:dyDescent="0.35">
      <c r="C40" t="s">
        <v>29</v>
      </c>
      <c r="D40" t="s">
        <v>28</v>
      </c>
    </row>
    <row r="41" spans="2:13" hidden="1" x14ac:dyDescent="0.35">
      <c r="C41" t="s">
        <v>31</v>
      </c>
      <c r="D41" t="s">
        <v>30</v>
      </c>
    </row>
    <row r="42" spans="2:13" hidden="1" x14ac:dyDescent="0.35">
      <c r="C42" t="s">
        <v>33</v>
      </c>
      <c r="D42" t="s">
        <v>32</v>
      </c>
    </row>
    <row r="43" spans="2:13" hidden="1" x14ac:dyDescent="0.35">
      <c r="C43" t="s">
        <v>35</v>
      </c>
      <c r="D43" t="s">
        <v>34</v>
      </c>
    </row>
    <row r="44" spans="2:13" hidden="1" x14ac:dyDescent="0.35">
      <c r="C44" t="s">
        <v>37</v>
      </c>
      <c r="D44" t="s">
        <v>36</v>
      </c>
    </row>
    <row r="45" spans="2:13" hidden="1" x14ac:dyDescent="0.35">
      <c r="C45" t="s">
        <v>39</v>
      </c>
      <c r="D45" t="s">
        <v>38</v>
      </c>
    </row>
    <row r="46" spans="2:13" hidden="1" x14ac:dyDescent="0.35">
      <c r="C46" t="s">
        <v>41</v>
      </c>
      <c r="D46" t="s">
        <v>40</v>
      </c>
    </row>
    <row r="47" spans="2:13" hidden="1" x14ac:dyDescent="0.35">
      <c r="C47" t="s">
        <v>43</v>
      </c>
      <c r="D47" t="s">
        <v>42</v>
      </c>
    </row>
    <row r="48" spans="2:13" hidden="1" x14ac:dyDescent="0.35">
      <c r="C48" t="s">
        <v>45</v>
      </c>
      <c r="D48" t="s">
        <v>44</v>
      </c>
    </row>
    <row r="49" spans="3:4" hidden="1" x14ac:dyDescent="0.35">
      <c r="C49" t="s">
        <v>47</v>
      </c>
      <c r="D49" t="s">
        <v>46</v>
      </c>
    </row>
    <row r="50" spans="3:4" hidden="1" x14ac:dyDescent="0.35">
      <c r="C50" t="s">
        <v>49</v>
      </c>
      <c r="D50" t="s">
        <v>48</v>
      </c>
    </row>
    <row r="51" spans="3:4" hidden="1" x14ac:dyDescent="0.35">
      <c r="C51" t="s">
        <v>51</v>
      </c>
      <c r="D51" t="s">
        <v>50</v>
      </c>
    </row>
    <row r="52" spans="3:4" hidden="1" x14ac:dyDescent="0.35">
      <c r="C52" t="s">
        <v>53</v>
      </c>
      <c r="D52" t="s">
        <v>52</v>
      </c>
    </row>
    <row r="53" spans="3:4" hidden="1" x14ac:dyDescent="0.35">
      <c r="C53" t="s">
        <v>55</v>
      </c>
      <c r="D53" t="s">
        <v>54</v>
      </c>
    </row>
    <row r="54" spans="3:4" hidden="1" x14ac:dyDescent="0.35">
      <c r="C54" t="s">
        <v>57</v>
      </c>
      <c r="D54" t="s">
        <v>56</v>
      </c>
    </row>
    <row r="55" spans="3:4" hidden="1" x14ac:dyDescent="0.35">
      <c r="C55" t="s">
        <v>59</v>
      </c>
      <c r="D55" t="s">
        <v>58</v>
      </c>
    </row>
    <row r="56" spans="3:4" hidden="1" x14ac:dyDescent="0.35">
      <c r="C56" t="s">
        <v>61</v>
      </c>
      <c r="D56" t="s">
        <v>60</v>
      </c>
    </row>
    <row r="57" spans="3:4" hidden="1" x14ac:dyDescent="0.35">
      <c r="C57" t="s">
        <v>63</v>
      </c>
      <c r="D57" t="s">
        <v>62</v>
      </c>
    </row>
    <row r="58" spans="3:4" hidden="1" x14ac:dyDescent="0.35">
      <c r="C58" t="s">
        <v>65</v>
      </c>
      <c r="D58" t="s">
        <v>64</v>
      </c>
    </row>
    <row r="59" spans="3:4" hidden="1" x14ac:dyDescent="0.35">
      <c r="C59" t="s">
        <v>67</v>
      </c>
      <c r="D59" t="s">
        <v>66</v>
      </c>
    </row>
  </sheetData>
  <dataValidations count="1">
    <dataValidation type="list" allowBlank="1" showInputMessage="1" showErrorMessage="1" sqref="C8:C12">
      <formula1>$C$36:$C$59</formula1>
    </dataValidation>
  </dataValidations>
  <printOptions horizontalCentered="1"/>
  <pageMargins left="0.1" right="0.1" top="0.3" bottom="0.3" header="0.3" footer="0.1"/>
  <pageSetup paperSize="9" scale="52" orientation="portrait" r:id="rId1"/>
  <headerFooter>
    <oddFooter>&amp;C&amp;10&amp;P of &amp;N&amp;R&amp;8&amp;F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S w i f t T o k e n s   x m l n s : x s d = " h t t p : / / w w w . w 3 . o r g / 2 0 0 1 / X M L S c h e m a "   x m l n s : x s i = " h t t p : / / w w w . w 3 . o r g / 2 0 0 1 / X M L S c h e m a - i n s t a n c e " > < T o k e n s / > < / S w i f t T o k e n s > 
</file>

<file path=customXml/itemProps1.xml><?xml version="1.0" encoding="utf-8"?>
<ds:datastoreItem xmlns:ds="http://schemas.openxmlformats.org/officeDocument/2006/customXml" ds:itemID="{65C22ED8-0682-4D7C-A305-8A722280C992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BASE BID</vt:lpstr>
      <vt:lpstr>SUMMARY</vt:lpstr>
      <vt:lpstr>SUMMARY!Print_Area</vt:lpstr>
      <vt:lpstr>'BASE BID'!Print_Titles</vt:lpstr>
      <vt:lpstr>SUMMARY!Print_Titles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2015-06-26T16:55:55Z</dcterms:created>
  <dcterms:modified xsi:type="dcterms:W3CDTF">2025-06-04T10:28:07Z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S9Connected">
    <vt:bool>true</vt:bool>
  </property>
  <property fmtid="{D5CDD505-2E9C-101B-9397-08002B2CF9AE}" pid="3" name="PlanSwiftJobName">
    <vt:lpwstr/>
  </property>
  <property fmtid="{D5CDD505-2E9C-101B-9397-08002B2CF9AE}" pid="4" name="PlanSwiftJobGuid">
    <vt:lpwstr/>
  </property>
  <property fmtid="{D5CDD505-2E9C-101B-9397-08002B2CF9AE}" pid="5" name="LinkedDataId">
    <vt:lpwstr>{65C22ED8-0682-4D7C-A305-8A722280C992}</vt:lpwstr>
  </property>
</Properties>
</file>